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5600" windowHeight="11760" firstSheet="2" activeTab="2"/>
  </bookViews>
  <sheets>
    <sheet name="2019" sheetId="1" state="hidden" r:id="rId1"/>
    <sheet name="2020" sheetId="2" state="hidden" r:id="rId2"/>
    <sheet name="2021" sheetId="5" r:id="rId3"/>
    <sheet name="2022" sheetId="4" r:id="rId4"/>
    <sheet name="2023" sheetId="7" r:id="rId5"/>
  </sheets>
  <definedNames>
    <definedName name="_xlnm.Print_Titles" localSheetId="1">'2020'!$A:$A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5"/>
  <c r="C31" l="1"/>
  <c r="C13"/>
  <c r="C12" s="1"/>
  <c r="C15"/>
  <c r="C29"/>
  <c r="C24"/>
  <c r="C22"/>
  <c r="C19"/>
  <c r="C17" s="1"/>
  <c r="C11" l="1"/>
  <c r="C10" s="1"/>
  <c r="AL3" i="7"/>
  <c r="AL2"/>
  <c r="AL1"/>
  <c r="F6" i="2" l="1"/>
  <c r="F7"/>
  <c r="F8"/>
  <c r="F9"/>
  <c r="F10"/>
  <c r="F11"/>
  <c r="F12"/>
  <c r="F13"/>
  <c r="F14"/>
  <c r="F15"/>
  <c r="F16"/>
  <c r="F17"/>
  <c r="F18"/>
  <c r="F19"/>
  <c r="F20"/>
  <c r="F5"/>
  <c r="Q6" l="1"/>
  <c r="Q7"/>
  <c r="Q8"/>
  <c r="Q9"/>
  <c r="Q10"/>
  <c r="Q11"/>
  <c r="Q12"/>
  <c r="Q13"/>
  <c r="Q14"/>
  <c r="Q15"/>
  <c r="Q16"/>
  <c r="Q17"/>
  <c r="Q18"/>
  <c r="Q19"/>
  <c r="Q20"/>
  <c r="Q5"/>
  <c r="L6" l="1"/>
  <c r="L7"/>
  <c r="L8"/>
  <c r="L9"/>
  <c r="L10"/>
  <c r="L11"/>
  <c r="L12"/>
  <c r="L13"/>
  <c r="L14"/>
  <c r="L15"/>
  <c r="L16"/>
  <c r="L17"/>
  <c r="L18"/>
  <c r="L19"/>
  <c r="L20"/>
  <c r="L5"/>
  <c r="AM21" l="1"/>
  <c r="AL21" l="1"/>
  <c r="AF6"/>
  <c r="AF7"/>
  <c r="AF8"/>
  <c r="AF9"/>
  <c r="AF10"/>
  <c r="AF11"/>
  <c r="AF12"/>
  <c r="AF13"/>
  <c r="AF14"/>
  <c r="AF15"/>
  <c r="AF16"/>
  <c r="AF17"/>
  <c r="AF18"/>
  <c r="AF19"/>
  <c r="AF20"/>
  <c r="AF5"/>
  <c r="AG21"/>
  <c r="AH21"/>
  <c r="B6"/>
  <c r="B7"/>
  <c r="B8"/>
  <c r="B9"/>
  <c r="B10"/>
  <c r="B11"/>
  <c r="B12"/>
  <c r="B13"/>
  <c r="B14"/>
  <c r="B15"/>
  <c r="B16"/>
  <c r="B17"/>
  <c r="B18"/>
  <c r="B19"/>
  <c r="B20"/>
  <c r="B5"/>
  <c r="H21"/>
  <c r="G21"/>
  <c r="AK21" l="1"/>
  <c r="B21"/>
  <c r="AF21"/>
  <c r="K21" l="1"/>
  <c r="L21"/>
  <c r="AP6" l="1"/>
  <c r="M14"/>
  <c r="D21" l="1"/>
  <c r="E21"/>
  <c r="N21"/>
  <c r="P21"/>
  <c r="R21"/>
  <c r="S21"/>
  <c r="T21"/>
  <c r="U21"/>
  <c r="V21"/>
  <c r="W21"/>
  <c r="X21"/>
  <c r="Y21"/>
  <c r="Z21"/>
  <c r="AA21"/>
  <c r="AB21"/>
  <c r="AC21"/>
  <c r="AD21"/>
  <c r="C21"/>
  <c r="AP7"/>
  <c r="AP8"/>
  <c r="AP9"/>
  <c r="AP10"/>
  <c r="AP11"/>
  <c r="AP12"/>
  <c r="AP13"/>
  <c r="AP14"/>
  <c r="AP15"/>
  <c r="AP16"/>
  <c r="AP17"/>
  <c r="AP18"/>
  <c r="AP19"/>
  <c r="AP20"/>
  <c r="AP5"/>
  <c r="AP21" l="1"/>
  <c r="M6"/>
  <c r="M7"/>
  <c r="M8"/>
  <c r="M9"/>
  <c r="M10"/>
  <c r="M11"/>
  <c r="M12"/>
  <c r="M13"/>
  <c r="M15"/>
  <c r="M16"/>
  <c r="M17"/>
  <c r="M18"/>
  <c r="M19"/>
  <c r="M20"/>
  <c r="O21" l="1"/>
  <c r="M5"/>
  <c r="M21" l="1"/>
  <c r="J5"/>
  <c r="AO5" s="1"/>
  <c r="Y25"/>
  <c r="AA26"/>
  <c r="I5" l="1"/>
  <c r="J20"/>
  <c r="J19"/>
  <c r="J18"/>
  <c r="J17"/>
  <c r="J16"/>
  <c r="J15"/>
  <c r="J14"/>
  <c r="J13"/>
  <c r="J12"/>
  <c r="J11"/>
  <c r="J10"/>
  <c r="J9"/>
  <c r="J8"/>
  <c r="J7"/>
  <c r="J6"/>
  <c r="Y6" i="1"/>
  <c r="Y7"/>
  <c r="Y8"/>
  <c r="Y9"/>
  <c r="Y10"/>
  <c r="Y11"/>
  <c r="Y12"/>
  <c r="Y13"/>
  <c r="Y14"/>
  <c r="Y15"/>
  <c r="Y16"/>
  <c r="Y17"/>
  <c r="Y18"/>
  <c r="Y19"/>
  <c r="Y20"/>
  <c r="Y5"/>
  <c r="W6"/>
  <c r="W7"/>
  <c r="W8"/>
  <c r="W9"/>
  <c r="W10"/>
  <c r="W11"/>
  <c r="W12"/>
  <c r="W13"/>
  <c r="W14"/>
  <c r="W15"/>
  <c r="W16"/>
  <c r="W17"/>
  <c r="W18"/>
  <c r="W19"/>
  <c r="W20"/>
  <c r="W5"/>
  <c r="U6"/>
  <c r="U7"/>
  <c r="U8"/>
  <c r="U9"/>
  <c r="U10"/>
  <c r="U11"/>
  <c r="U12"/>
  <c r="U13"/>
  <c r="U14"/>
  <c r="U15"/>
  <c r="U16"/>
  <c r="U17"/>
  <c r="U18"/>
  <c r="U19"/>
  <c r="U20"/>
  <c r="U5"/>
  <c r="AC6"/>
  <c r="AC7"/>
  <c r="AC8"/>
  <c r="AC9"/>
  <c r="AC10"/>
  <c r="AC11"/>
  <c r="AC12"/>
  <c r="AC13"/>
  <c r="AC14"/>
  <c r="AC15"/>
  <c r="AC16"/>
  <c r="AC17"/>
  <c r="AC18"/>
  <c r="AC19"/>
  <c r="AC20"/>
  <c r="AC5"/>
  <c r="AA6"/>
  <c r="AA7"/>
  <c r="AA8"/>
  <c r="AA9"/>
  <c r="AA10"/>
  <c r="AA11"/>
  <c r="AA12"/>
  <c r="AA13"/>
  <c r="AA14"/>
  <c r="AA15"/>
  <c r="AA16"/>
  <c r="AA17"/>
  <c r="AA18"/>
  <c r="AA19"/>
  <c r="AA20"/>
  <c r="AA5"/>
  <c r="AO6" i="2" l="1"/>
  <c r="AR6" s="1"/>
  <c r="I6"/>
  <c r="AO8"/>
  <c r="AR8" s="1"/>
  <c r="I8"/>
  <c r="AO10"/>
  <c r="I10"/>
  <c r="AO12"/>
  <c r="AR12" s="1"/>
  <c r="I12"/>
  <c r="AO14"/>
  <c r="I14"/>
  <c r="AO16"/>
  <c r="AR16" s="1"/>
  <c r="I16"/>
  <c r="AO18"/>
  <c r="AR18" s="1"/>
  <c r="I18"/>
  <c r="AO20"/>
  <c r="AR20" s="1"/>
  <c r="I20"/>
  <c r="AO7"/>
  <c r="I7"/>
  <c r="AO9"/>
  <c r="AR9" s="1"/>
  <c r="I9"/>
  <c r="AO11"/>
  <c r="AR11" s="1"/>
  <c r="I11"/>
  <c r="AO13"/>
  <c r="AR13" s="1"/>
  <c r="I13"/>
  <c r="AO15"/>
  <c r="AR15" s="1"/>
  <c r="I15"/>
  <c r="AO17"/>
  <c r="AR17" s="1"/>
  <c r="I17"/>
  <c r="AO19"/>
  <c r="AR19" s="1"/>
  <c r="I19"/>
  <c r="AI21"/>
  <c r="AJ21"/>
  <c r="AE21"/>
  <c r="J21"/>
  <c r="AN21"/>
  <c r="AR5"/>
  <c r="AR7"/>
  <c r="AR10"/>
  <c r="AR14"/>
  <c r="C21" i="1"/>
  <c r="F21"/>
  <c r="I21" i="2" l="1"/>
  <c r="AO21"/>
  <c r="AP23" s="1"/>
  <c r="AA21" i="1"/>
  <c r="Y21"/>
  <c r="W21"/>
  <c r="U21"/>
  <c r="AC21" l="1"/>
  <c r="V21"/>
  <c r="AB21"/>
  <c r="Z21"/>
  <c r="X21"/>
  <c r="AD21"/>
  <c r="G6" l="1"/>
  <c r="E6" s="1"/>
  <c r="G7"/>
  <c r="E7" s="1"/>
  <c r="G8"/>
  <c r="E8" s="1"/>
  <c r="G9"/>
  <c r="E9" s="1"/>
  <c r="G10"/>
  <c r="E10" s="1"/>
  <c r="G11"/>
  <c r="E11" s="1"/>
  <c r="G12"/>
  <c r="E12" s="1"/>
  <c r="G13"/>
  <c r="E13" s="1"/>
  <c r="G14"/>
  <c r="E14" s="1"/>
  <c r="G15"/>
  <c r="E15" s="1"/>
  <c r="G16"/>
  <c r="E16" s="1"/>
  <c r="G17"/>
  <c r="E17" s="1"/>
  <c r="G18"/>
  <c r="E18" s="1"/>
  <c r="G19"/>
  <c r="E19" s="1"/>
  <c r="G20"/>
  <c r="E20" s="1"/>
  <c r="G5"/>
  <c r="E5" s="1"/>
  <c r="E21" l="1"/>
  <c r="G21"/>
  <c r="Q21"/>
  <c r="R21"/>
  <c r="I21" l="1"/>
  <c r="J21"/>
  <c r="H21"/>
  <c r="K21"/>
  <c r="L21"/>
  <c r="M21"/>
  <c r="N21"/>
  <c r="O21"/>
  <c r="P21"/>
  <c r="S21"/>
  <c r="D6"/>
  <c r="D7"/>
  <c r="D8"/>
  <c r="D9"/>
  <c r="D10"/>
  <c r="D11"/>
  <c r="D12"/>
  <c r="D13"/>
  <c r="D14"/>
  <c r="D15"/>
  <c r="D16"/>
  <c r="D17"/>
  <c r="D18"/>
  <c r="D19"/>
  <c r="D20"/>
  <c r="D5"/>
  <c r="I24" l="1"/>
  <c r="B5"/>
  <c r="AE5"/>
  <c r="AE20"/>
  <c r="B20"/>
  <c r="AE18"/>
  <c r="B18"/>
  <c r="AE16"/>
  <c r="B16"/>
  <c r="AE14"/>
  <c r="B14"/>
  <c r="AE12"/>
  <c r="B12"/>
  <c r="AE10"/>
  <c r="B10"/>
  <c r="AE8"/>
  <c r="B8"/>
  <c r="AE6"/>
  <c r="B6"/>
  <c r="AE19"/>
  <c r="B19"/>
  <c r="AE17"/>
  <c r="B17"/>
  <c r="AE15"/>
  <c r="B15"/>
  <c r="AE13"/>
  <c r="B13"/>
  <c r="AE11"/>
  <c r="B11"/>
  <c r="AE9"/>
  <c r="B9"/>
  <c r="AE7"/>
  <c r="B7"/>
  <c r="D21"/>
  <c r="AE21" l="1"/>
  <c r="B21"/>
</calcChain>
</file>

<file path=xl/sharedStrings.xml><?xml version="1.0" encoding="utf-8"?>
<sst xmlns="http://schemas.openxmlformats.org/spreadsheetml/2006/main" count="210" uniqueCount="131">
  <si>
    <t>Алькинский</t>
  </si>
  <si>
    <t>Аркауловский</t>
  </si>
  <si>
    <t>Ишимбаевский</t>
  </si>
  <si>
    <t>Лагеревский</t>
  </si>
  <si>
    <t>Лаклинский</t>
  </si>
  <si>
    <t>Малоязовский</t>
  </si>
  <si>
    <t>Мечетлинский</t>
  </si>
  <si>
    <t>Мещегаровский</t>
  </si>
  <si>
    <t>Мурсалимкинский</t>
  </si>
  <si>
    <t>Насибашевский</t>
  </si>
  <si>
    <t>Первомайский</t>
  </si>
  <si>
    <t>Салаватский</t>
  </si>
  <si>
    <t>Таймеевский</t>
  </si>
  <si>
    <t>Терменевский</t>
  </si>
  <si>
    <t>Турналинский</t>
  </si>
  <si>
    <t>Янгантауский</t>
  </si>
  <si>
    <t>Итого</t>
  </si>
  <si>
    <t>290,1,1</t>
  </si>
  <si>
    <t>223,5 (газ)</t>
  </si>
  <si>
    <t>223,6 (э/энергия)</t>
  </si>
  <si>
    <t>340.3</t>
  </si>
  <si>
    <t>223.1 (отопление)</t>
  </si>
  <si>
    <t>223,4 (вода)</t>
  </si>
  <si>
    <t>0102</t>
  </si>
  <si>
    <t>0104</t>
  </si>
  <si>
    <t>0503</t>
  </si>
  <si>
    <t>1403</t>
  </si>
  <si>
    <t>251.1</t>
  </si>
  <si>
    <t>0501</t>
  </si>
  <si>
    <t>226.10</t>
  </si>
  <si>
    <t>0502</t>
  </si>
  <si>
    <t>226.10.</t>
  </si>
  <si>
    <t>225.2 (226.10)</t>
  </si>
  <si>
    <t>ВСЕГО</t>
  </si>
  <si>
    <t>0111</t>
  </si>
  <si>
    <t>290.8</t>
  </si>
  <si>
    <t>Наименование СП</t>
  </si>
  <si>
    <t>Всего, т.р</t>
  </si>
  <si>
    <t>340.4</t>
  </si>
  <si>
    <t>проект бюджета сельских поселений по 013 гр.</t>
  </si>
  <si>
    <t>223,7 (водоотв)</t>
  </si>
  <si>
    <t>343.2</t>
  </si>
  <si>
    <t>похоз.учет</t>
  </si>
  <si>
    <t>обсл.сайта</t>
  </si>
  <si>
    <t>ЭЦП</t>
  </si>
  <si>
    <t>год.подписка</t>
  </si>
  <si>
    <t>повыш. Квалиф</t>
  </si>
  <si>
    <t>подвоз воды</t>
  </si>
  <si>
    <t>кап.рем\.многокварт.дом</t>
  </si>
  <si>
    <t>НиНД</t>
  </si>
  <si>
    <t>Дотация</t>
  </si>
  <si>
    <t>на выравн.</t>
  </si>
  <si>
    <t>на сбаланс.</t>
  </si>
  <si>
    <t>ВСЕГО Расходы</t>
  </si>
  <si>
    <t>ВСЕГО Доходы</t>
  </si>
  <si>
    <t>6628,8-отриц.трансф.</t>
  </si>
  <si>
    <t>ВУС</t>
  </si>
  <si>
    <t>Благоустройство</t>
  </si>
  <si>
    <t>ДОХОДЫ ВСЕГО</t>
  </si>
  <si>
    <t>0203</t>
  </si>
  <si>
    <t>Всего</t>
  </si>
  <si>
    <t>211+213</t>
  </si>
  <si>
    <t>0505</t>
  </si>
  <si>
    <t>РАСХОДЫ ВСЕГО</t>
  </si>
  <si>
    <t>Янгантауский:</t>
  </si>
  <si>
    <t>225.2</t>
  </si>
  <si>
    <t>343.1</t>
  </si>
  <si>
    <t>1001</t>
  </si>
  <si>
    <t>4254,5 - иные МБТ из бюджета Янгантауского СП</t>
  </si>
  <si>
    <t>10883,3-всего</t>
  </si>
  <si>
    <t>Проект бюджетов сельских поселений на 2020 год</t>
  </si>
  <si>
    <t xml:space="preserve">                                                                                                                                        </t>
  </si>
  <si>
    <t xml:space="preserve">      (тыс.руб.)</t>
  </si>
  <si>
    <t>Наименование налога (сбора)</t>
  </si>
  <si>
    <t>Сумма</t>
  </si>
  <si>
    <t>ВСЕГО:</t>
  </si>
  <si>
    <t>0001 00 00000  00 0000 000</t>
  </si>
  <si>
    <t>НАЛОГОВЫЕ И НЕНАЛОГОВЫЕ ДОХОДЫ:</t>
  </si>
  <si>
    <t>000 1 01 00000 00 0000 000</t>
  </si>
  <si>
    <t>НАЛОГИ НА ПРИБЫЛЬ, ДОХОДЫ</t>
  </si>
  <si>
    <t>000 1 01 02000 01 0000 110</t>
  </si>
  <si>
    <t>Налог на доходы физических лиц</t>
  </si>
  <si>
    <t>000 1 01 02010 01 0000 110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</si>
  <si>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</si>
  <si>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000 1 05 00000 00 0000 000</t>
  </si>
  <si>
    <t>НАЛОГИ НА СОВОКУПНЫЙ ДОХОД</t>
  </si>
  <si>
    <t>000 1 05 03010 01 0000 110</t>
  </si>
  <si>
    <t>Единый сельскохозяйственный налог</t>
  </si>
  <si>
    <t>000 1 06 00000 00 0000 000</t>
  </si>
  <si>
    <t>НАЛОГИ НА ИМУЩЕСТВО</t>
  </si>
  <si>
    <t>000 1 06 01000 00 0000 110</t>
  </si>
  <si>
    <t>Налог на имущество с физических лиц</t>
  </si>
  <si>
    <t>000 1 06 06000 00 0000 110</t>
  </si>
  <si>
    <t>Земельный налог</t>
  </si>
  <si>
    <t>000 1 06 06043 10 0000 110</t>
  </si>
  <si>
    <t>Земельный налог с физических, обладающих земельным участком, расположенным в границах сельских поселений</t>
  </si>
  <si>
    <t>000 1 06 06033 10 0000 110</t>
  </si>
  <si>
    <t>Земельный налог с организаций, обладающих земельным участком, расположенным в границах сельских поселений</t>
  </si>
  <si>
    <t>000 1 08 00000 00 0000 000</t>
  </si>
  <si>
    <t>ГОСУДАРСТВЕННАЯ ПОШЛИНА</t>
  </si>
  <si>
    <t>000 1 08 04020 01 0000 110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</si>
  <si>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</si>
  <si>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</si>
  <si>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</si>
  <si>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000 1 11 05035 10 0000 120</t>
  </si>
  <si>
    <t>Доходы от сдачи в аренду имущества, находящегося в оперативном управлении органов управления  поселений и созданных ими учреждений (за исключением имущества муниципальных</t>
  </si>
  <si>
    <t>автономных учреждений)</t>
  </si>
  <si>
    <t>000 1 13 00000 00 0000 000</t>
  </si>
  <si>
    <t>ДОХОДЫ ОТ ПЛАТНЫХ УСЛУГ</t>
  </si>
  <si>
    <t>000 1 13 01995 10 0000 130</t>
  </si>
  <si>
    <t>Прочие доходы от оказания платных услуг получателями средств бюджетов муниципальных районов и компенсации затрат бюджетов муниципальных районов</t>
  </si>
  <si>
    <t>000 1 16 00000 00 0000 000</t>
  </si>
  <si>
    <t>ШТРАФЫ, САНКЦИИ, ВОЗМЕЩЕНИЕ УЩЕРБА</t>
  </si>
  <si>
    <t>000 116 02020 02 0000 140</t>
  </si>
  <si>
    <t>Административные штрафы, установленные законами субъектов Российской Федерации об административных  правонарушениях, за нарушение муниципальных правовых актов</t>
  </si>
  <si>
    <t>000 1 17 00000 00 0000 000</t>
  </si>
  <si>
    <t>ПРОЧИЕ НЕНАЛОГОВЫЕ ДОХОДЫ</t>
  </si>
  <si>
    <t>000 1 17 05050 10 0000 180</t>
  </si>
  <si>
    <t>Прочие неналоговые доходы поселений</t>
  </si>
  <si>
    <t>000 2 02 00000 00 0000 000</t>
  </si>
  <si>
    <t>БЕЗВОЗМЕЗДНЫЕ ПОСТУПЛЕНИЯ:</t>
  </si>
  <si>
    <t>000 2 02 01001 10 0000 150</t>
  </si>
  <si>
    <t>Дотации бюджетам поселений на выравнивание бюджетной обеспеченности</t>
  </si>
  <si>
    <t>000 2 02 03015 10 0000 150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</si>
  <si>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</si>
  <si>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000 2 02 04999 10 7502 150</t>
  </si>
  <si>
    <t>Межбюджетные трансферты, передаваемые бюджетам на благоустройство территорий населенных пунктов сельских поселений</t>
  </si>
  <si>
    <t>Коды бюджетнойклассификации Российской Федерации</t>
  </si>
  <si>
    <t>муниципального района Салаватский район Республики Башкортостан на 2021 год</t>
  </si>
  <si>
    <t xml:space="preserve">Поступления доходов в бюджет сельского поселения Янгантауский  сельсовет </t>
  </si>
  <si>
    <t>Приложение№3                                                                                                                            к решению Совета сельского                                                                          поселения муниципального                                                                                 района Янгантауский  сельсовет                                                                                                                                                                                                                                                               Салаватский район Республики Башкортостан                                                                                                        от 30 ноября 2020 год №60                                                     «О бюджете сельского поселения                                                              Янгантауский  сельсовет муниципального района                                                                                    Салаватский район Республики Башкортостан                                                                     на 2021 год и плановый период 2022-2023 годов»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</si>
</sst>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2" borderId="5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2" fontId="2" fillId="3" borderId="2" xfId="0" applyNumberFormat="1" applyFont="1" applyFill="1" applyBorder="1" applyAlignment="1">
      <alignment horizontal="left" vertical="center"/>
    </xf>
    <xf numFmtId="2" fontId="2" fillId="3" borderId="10" xfId="0" applyNumberFormat="1" applyFont="1" applyFill="1" applyBorder="1" applyAlignment="1">
      <alignment horizontal="left" vertical="center"/>
    </xf>
    <xf numFmtId="2" fontId="2" fillId="3" borderId="11" xfId="0" applyNumberFormat="1" applyFont="1" applyFill="1" applyBorder="1" applyAlignment="1">
      <alignment horizontal="left" vertical="center"/>
    </xf>
    <xf numFmtId="2" fontId="2" fillId="3" borderId="15" xfId="0" applyNumberFormat="1" applyFont="1" applyFill="1" applyBorder="1" applyAlignment="1">
      <alignment horizontal="left" vertic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1" xfId="0" applyFont="1" applyBorder="1"/>
    <xf numFmtId="2" fontId="3" fillId="0" borderId="1" xfId="0" applyNumberFormat="1" applyFont="1" applyBorder="1"/>
    <xf numFmtId="2" fontId="4" fillId="0" borderId="0" xfId="0" applyNumberFormat="1" applyFont="1"/>
    <xf numFmtId="2" fontId="3" fillId="0" borderId="0" xfId="0" applyNumberFormat="1" applyFont="1"/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64" fontId="1" fillId="2" borderId="8" xfId="0" applyNumberFormat="1" applyFont="1" applyFill="1" applyBorder="1" applyAlignment="1">
      <alignment horizontal="left" vertical="center"/>
    </xf>
    <xf numFmtId="0" fontId="3" fillId="0" borderId="2" xfId="0" applyFont="1" applyBorder="1"/>
    <xf numFmtId="2" fontId="1" fillId="2" borderId="2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left" vertical="center"/>
    </xf>
    <xf numFmtId="164" fontId="1" fillId="2" borderId="8" xfId="0" applyNumberFormat="1" applyFont="1" applyFill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0" fontId="3" fillId="0" borderId="23" xfId="0" applyFont="1" applyBorder="1"/>
    <xf numFmtId="2" fontId="3" fillId="0" borderId="23" xfId="0" applyNumberFormat="1" applyFont="1" applyBorder="1" applyAlignment="1">
      <alignment horizontal="center"/>
    </xf>
    <xf numFmtId="2" fontId="2" fillId="3" borderId="24" xfId="0" applyNumberFormat="1" applyFont="1" applyFill="1" applyBorder="1" applyAlignment="1">
      <alignment horizontal="left" vertical="center"/>
    </xf>
    <xf numFmtId="2" fontId="2" fillId="3" borderId="24" xfId="0" applyNumberFormat="1" applyFont="1" applyFill="1" applyBorder="1" applyAlignment="1">
      <alignment horizontal="right" vertical="center"/>
    </xf>
    <xf numFmtId="0" fontId="3" fillId="0" borderId="3" xfId="0" applyFont="1" applyFill="1" applyBorder="1"/>
    <xf numFmtId="2" fontId="3" fillId="0" borderId="3" xfId="0" applyNumberFormat="1" applyFont="1" applyFill="1" applyBorder="1" applyAlignment="1">
      <alignment horizontal="center"/>
    </xf>
    <xf numFmtId="2" fontId="2" fillId="3" borderId="20" xfId="0" applyNumberFormat="1" applyFont="1" applyFill="1" applyBorder="1" applyAlignment="1">
      <alignment horizontal="right" vertical="center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2" fontId="2" fillId="3" borderId="10" xfId="0" applyNumberFormat="1" applyFont="1" applyFill="1" applyBorder="1" applyAlignment="1">
      <alignment horizontal="right" vertical="center"/>
    </xf>
    <xf numFmtId="2" fontId="2" fillId="3" borderId="15" xfId="0" applyNumberFormat="1" applyFont="1" applyFill="1" applyBorder="1" applyAlignment="1">
      <alignment horizontal="right" vertical="center"/>
    </xf>
    <xf numFmtId="49" fontId="3" fillId="0" borderId="19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3" fillId="0" borderId="3" xfId="0" applyFont="1" applyBorder="1"/>
    <xf numFmtId="2" fontId="3" fillId="0" borderId="3" xfId="0" applyNumberFormat="1" applyFont="1" applyBorder="1" applyAlignment="1">
      <alignment horizontal="center"/>
    </xf>
    <xf numFmtId="2" fontId="2" fillId="3" borderId="20" xfId="0" applyNumberFormat="1" applyFont="1" applyFill="1" applyBorder="1" applyAlignment="1">
      <alignment horizontal="left" vertical="center"/>
    </xf>
    <xf numFmtId="0" fontId="3" fillId="0" borderId="26" xfId="0" applyFont="1" applyBorder="1" applyAlignment="1">
      <alignment horizontal="center"/>
    </xf>
    <xf numFmtId="0" fontId="3" fillId="0" borderId="1" xfId="0" applyFont="1" applyBorder="1" applyAlignment="1"/>
    <xf numFmtId="2" fontId="3" fillId="0" borderId="0" xfId="0" applyNumberFormat="1" applyFont="1" applyBorder="1" applyAlignment="1">
      <alignment horizontal="center"/>
    </xf>
    <xf numFmtId="0" fontId="3" fillId="0" borderId="28" xfId="0" applyFont="1" applyBorder="1"/>
    <xf numFmtId="0" fontId="3" fillId="0" borderId="26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0" fontId="4" fillId="0" borderId="0" xfId="0" applyFont="1"/>
    <xf numFmtId="2" fontId="2" fillId="3" borderId="33" xfId="0" applyNumberFormat="1" applyFont="1" applyFill="1" applyBorder="1" applyAlignment="1">
      <alignment horizontal="left" vertical="center"/>
    </xf>
    <xf numFmtId="2" fontId="3" fillId="0" borderId="34" xfId="0" applyNumberFormat="1" applyFont="1" applyBorder="1" applyAlignment="1">
      <alignment horizontal="center"/>
    </xf>
    <xf numFmtId="0" fontId="3" fillId="0" borderId="26" xfId="0" applyFont="1" applyBorder="1"/>
    <xf numFmtId="2" fontId="3" fillId="0" borderId="26" xfId="0" applyNumberFormat="1" applyFont="1" applyBorder="1" applyAlignment="1">
      <alignment horizontal="center"/>
    </xf>
    <xf numFmtId="49" fontId="3" fillId="0" borderId="35" xfId="0" applyNumberFormat="1" applyFont="1" applyBorder="1" applyAlignment="1">
      <alignment horizontal="center"/>
    </xf>
    <xf numFmtId="0" fontId="3" fillId="0" borderId="16" xfId="0" applyFont="1" applyFill="1" applyBorder="1"/>
    <xf numFmtId="2" fontId="3" fillId="0" borderId="16" xfId="0" applyNumberFormat="1" applyFont="1" applyFill="1" applyBorder="1" applyAlignment="1">
      <alignment horizontal="center"/>
    </xf>
    <xf numFmtId="2" fontId="3" fillId="0" borderId="36" xfId="0" applyNumberFormat="1" applyFont="1" applyFill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3" fillId="4" borderId="0" xfId="0" applyFont="1" applyFill="1"/>
    <xf numFmtId="0" fontId="3" fillId="0" borderId="34" xfId="0" applyFont="1" applyFill="1" applyBorder="1"/>
    <xf numFmtId="49" fontId="3" fillId="0" borderId="1" xfId="0" applyNumberFormat="1" applyFont="1" applyBorder="1" applyAlignment="1">
      <alignment horizontal="center"/>
    </xf>
    <xf numFmtId="2" fontId="3" fillId="0" borderId="40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1" fillId="2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2" borderId="26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/>
    </xf>
    <xf numFmtId="164" fontId="1" fillId="2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2" fontId="2" fillId="3" borderId="40" xfId="0" applyNumberFormat="1" applyFont="1" applyFill="1" applyBorder="1" applyAlignment="1">
      <alignment horizontal="left" vertical="center"/>
    </xf>
    <xf numFmtId="0" fontId="3" fillId="0" borderId="41" xfId="0" applyFont="1" applyBorder="1" applyAlignment="1">
      <alignment horizontal="center"/>
    </xf>
    <xf numFmtId="0" fontId="3" fillId="0" borderId="27" xfId="0" applyFont="1" applyBorder="1" applyAlignme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42" xfId="0" applyFont="1" applyBorder="1" applyAlignment="1">
      <alignment vertical="top" wrapText="1"/>
    </xf>
    <xf numFmtId="0" fontId="4" fillId="0" borderId="42" xfId="0" applyFont="1" applyBorder="1" applyAlignment="1">
      <alignment vertical="top" wrapText="1"/>
    </xf>
    <xf numFmtId="0" fontId="4" fillId="0" borderId="33" xfId="0" applyFont="1" applyBorder="1" applyAlignment="1">
      <alignment vertical="top" wrapText="1"/>
    </xf>
    <xf numFmtId="0" fontId="3" fillId="0" borderId="33" xfId="0" applyFont="1" applyBorder="1" applyAlignment="1">
      <alignment vertical="top" wrapText="1"/>
    </xf>
    <xf numFmtId="0" fontId="3" fillId="0" borderId="45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0" fontId="3" fillId="0" borderId="43" xfId="0" applyFont="1" applyBorder="1" applyAlignment="1">
      <alignment vertical="top" wrapText="1"/>
    </xf>
    <xf numFmtId="164" fontId="3" fillId="0" borderId="33" xfId="0" applyNumberFormat="1" applyFont="1" applyBorder="1" applyAlignment="1">
      <alignment horizontal="center" vertical="top" wrapText="1"/>
    </xf>
    <xf numFmtId="164" fontId="4" fillId="0" borderId="33" xfId="0" applyNumberFormat="1" applyFont="1" applyBorder="1" applyAlignment="1">
      <alignment horizontal="center" vertical="top" wrapText="1"/>
    </xf>
    <xf numFmtId="164" fontId="0" fillId="0" borderId="0" xfId="0" applyNumberFormat="1"/>
    <xf numFmtId="164" fontId="3" fillId="0" borderId="43" xfId="0" applyNumberFormat="1" applyFont="1" applyBorder="1" applyAlignment="1">
      <alignment horizontal="center" vertical="top" wrapText="1"/>
    </xf>
    <xf numFmtId="164" fontId="3" fillId="0" borderId="0" xfId="0" applyNumberFormat="1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49" fontId="3" fillId="0" borderId="25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3" fillId="0" borderId="17" xfId="0" applyFont="1" applyBorder="1" applyAlignment="1">
      <alignment vertical="top" wrapText="1"/>
    </xf>
    <xf numFmtId="0" fontId="3" fillId="0" borderId="42" xfId="0" applyFont="1" applyBorder="1" applyAlignment="1">
      <alignment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3" fillId="0" borderId="42" xfId="0" applyNumberFormat="1" applyFont="1" applyBorder="1" applyAlignment="1">
      <alignment horizontal="center" vertical="top"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0" borderId="44" xfId="0" applyNumberFormat="1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4"/>
  <sheetViews>
    <sheetView zoomScale="85" zoomScaleNormal="85" workbookViewId="0">
      <pane xSplit="8" ySplit="21" topLeftCell="X22" activePane="bottomRight" state="frozen"/>
      <selection pane="topRight" activeCell="I1" sqref="I1"/>
      <selection pane="bottomLeft" activeCell="A20" sqref="A20"/>
      <selection pane="bottomRight" activeCell="I24" sqref="I24"/>
    </sheetView>
  </sheetViews>
  <sheetFormatPr defaultColWidth="13.5703125" defaultRowHeight="15.75"/>
  <cols>
    <col min="1" max="16384" width="13.5703125" style="7"/>
  </cols>
  <sheetData>
    <row r="1" spans="1:32">
      <c r="B1" s="7" t="s">
        <v>39</v>
      </c>
    </row>
    <row r="2" spans="1:32" ht="16.5" thickBot="1"/>
    <row r="3" spans="1:32">
      <c r="A3" s="97" t="s">
        <v>36</v>
      </c>
      <c r="B3" s="101" t="s">
        <v>23</v>
      </c>
      <c r="C3" s="102"/>
      <c r="D3" s="103"/>
      <c r="E3" s="104" t="s">
        <v>24</v>
      </c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38"/>
      <c r="U3" s="104" t="s">
        <v>34</v>
      </c>
      <c r="V3" s="105"/>
      <c r="W3" s="101" t="s">
        <v>28</v>
      </c>
      <c r="X3" s="106"/>
      <c r="Y3" s="104" t="s">
        <v>30</v>
      </c>
      <c r="Z3" s="105"/>
      <c r="AA3" s="104" t="s">
        <v>25</v>
      </c>
      <c r="AB3" s="105"/>
      <c r="AC3" s="104" t="s">
        <v>26</v>
      </c>
      <c r="AD3" s="107"/>
      <c r="AE3" s="99" t="s">
        <v>33</v>
      </c>
      <c r="AF3" s="7" t="s">
        <v>36</v>
      </c>
    </row>
    <row r="4" spans="1:32">
      <c r="A4" s="98"/>
      <c r="B4" s="19" t="s">
        <v>37</v>
      </c>
      <c r="C4" s="10">
        <v>211</v>
      </c>
      <c r="D4" s="21">
        <v>213</v>
      </c>
      <c r="E4" s="19" t="s">
        <v>37</v>
      </c>
      <c r="F4" s="10">
        <v>211</v>
      </c>
      <c r="G4" s="10">
        <v>213</v>
      </c>
      <c r="H4" s="10">
        <v>221</v>
      </c>
      <c r="I4" s="10" t="s">
        <v>21</v>
      </c>
      <c r="J4" s="10" t="s">
        <v>22</v>
      </c>
      <c r="K4" s="10" t="s">
        <v>18</v>
      </c>
      <c r="L4" s="10" t="s">
        <v>19</v>
      </c>
      <c r="M4" s="10">
        <v>225.4</v>
      </c>
      <c r="N4" s="10">
        <v>225.6</v>
      </c>
      <c r="O4" s="11">
        <v>226.1</v>
      </c>
      <c r="P4" s="10">
        <v>226.6</v>
      </c>
      <c r="Q4" s="10">
        <v>226.7</v>
      </c>
      <c r="R4" s="10" t="s">
        <v>17</v>
      </c>
      <c r="S4" s="21" t="s">
        <v>20</v>
      </c>
      <c r="T4" s="40" t="s">
        <v>38</v>
      </c>
      <c r="U4" s="8" t="s">
        <v>37</v>
      </c>
      <c r="V4" s="21" t="s">
        <v>35</v>
      </c>
      <c r="W4" s="8" t="s">
        <v>37</v>
      </c>
      <c r="X4" s="9" t="s">
        <v>29</v>
      </c>
      <c r="Y4" s="8" t="s">
        <v>37</v>
      </c>
      <c r="Z4" s="30" t="s">
        <v>31</v>
      </c>
      <c r="AA4" s="8" t="s">
        <v>37</v>
      </c>
      <c r="AB4" s="33" t="s">
        <v>32</v>
      </c>
      <c r="AC4" s="8" t="s">
        <v>37</v>
      </c>
      <c r="AD4" s="26" t="s">
        <v>27</v>
      </c>
      <c r="AE4" s="100"/>
    </row>
    <row r="5" spans="1:32">
      <c r="A5" s="1" t="s">
        <v>0</v>
      </c>
      <c r="B5" s="20">
        <f>(C5+D5)</f>
        <v>728298.43799999997</v>
      </c>
      <c r="C5" s="18">
        <v>559369</v>
      </c>
      <c r="D5" s="22">
        <f>C5*30.2%</f>
        <v>168929.43799999999</v>
      </c>
      <c r="E5" s="24">
        <f>(F5+G5+H5+I5+J5+K5+L5+M5+N5+O5+P5+Q5+R5+S5)</f>
        <v>1199452.29744206</v>
      </c>
      <c r="F5" s="15">
        <v>604244</v>
      </c>
      <c r="G5" s="15">
        <f>F5*30.2%</f>
        <v>182481.68799999999</v>
      </c>
      <c r="H5" s="15">
        <v>47000</v>
      </c>
      <c r="I5" s="15"/>
      <c r="J5" s="15"/>
      <c r="K5" s="15"/>
      <c r="L5" s="15">
        <v>199226.60944206006</v>
      </c>
      <c r="M5" s="15">
        <v>10000</v>
      </c>
      <c r="N5" s="15"/>
      <c r="O5" s="15">
        <v>44000</v>
      </c>
      <c r="P5" s="15">
        <v>5100</v>
      </c>
      <c r="Q5" s="15">
        <v>25500</v>
      </c>
      <c r="R5" s="15">
        <v>3900</v>
      </c>
      <c r="S5" s="25">
        <v>78000</v>
      </c>
      <c r="T5" s="41"/>
      <c r="U5" s="14">
        <f>V5</f>
        <v>15000</v>
      </c>
      <c r="V5" s="25">
        <v>15000</v>
      </c>
      <c r="W5" s="14">
        <f>X5</f>
        <v>0</v>
      </c>
      <c r="X5" s="16">
        <v>0</v>
      </c>
      <c r="Y5" s="14">
        <f>Z5</f>
        <v>0</v>
      </c>
      <c r="Z5" s="31">
        <v>0</v>
      </c>
      <c r="AA5" s="35">
        <f>AB5</f>
        <v>100000</v>
      </c>
      <c r="AB5" s="34">
        <v>100000</v>
      </c>
      <c r="AC5" s="14">
        <f>AD5</f>
        <v>92078.04</v>
      </c>
      <c r="AD5" s="27">
        <v>92078.04</v>
      </c>
      <c r="AE5" s="17">
        <f>C5+D5+F5+G5+H5+I5+J5+K5+L5+M5+N5+O5+P5+Q5+R5+S5+X5+Z5+AB5+AD5+V5</f>
        <v>2134828.7754420601</v>
      </c>
      <c r="AF5" s="7" t="s">
        <v>0</v>
      </c>
    </row>
    <row r="6" spans="1:32">
      <c r="A6" s="2" t="s">
        <v>1</v>
      </c>
      <c r="B6" s="20">
        <f t="shared" ref="B6:B20" si="0">(C6+D6)</f>
        <v>780270.37199999997</v>
      </c>
      <c r="C6" s="18">
        <v>599286</v>
      </c>
      <c r="D6" s="22">
        <f t="shared" ref="D6:D20" si="1">C6*30.2%</f>
        <v>180984.372</v>
      </c>
      <c r="E6" s="24">
        <f t="shared" ref="E6:E20" si="2">(F6+G6+H6+I6+J6+K6+L6+M6+N6+O6+P6+Q6+R6+S6)</f>
        <v>984407.85099999991</v>
      </c>
      <c r="F6" s="15">
        <v>521246</v>
      </c>
      <c r="G6" s="15">
        <f t="shared" ref="G6:G20" si="3">F6*30.2%</f>
        <v>157416.29199999999</v>
      </c>
      <c r="H6" s="15">
        <v>45000</v>
      </c>
      <c r="I6" s="15"/>
      <c r="J6" s="15"/>
      <c r="K6" s="15">
        <v>43051.238999999994</v>
      </c>
      <c r="L6" s="15">
        <v>14194.32</v>
      </c>
      <c r="M6" s="15">
        <v>10000</v>
      </c>
      <c r="N6" s="15">
        <v>15500</v>
      </c>
      <c r="O6" s="15">
        <v>44000</v>
      </c>
      <c r="P6" s="15">
        <v>5000</v>
      </c>
      <c r="Q6" s="15">
        <v>25500</v>
      </c>
      <c r="R6" s="15">
        <v>13500</v>
      </c>
      <c r="S6" s="25">
        <v>90000</v>
      </c>
      <c r="T6" s="41"/>
      <c r="U6" s="14">
        <f t="shared" ref="U6:U20" si="4">V6</f>
        <v>15000</v>
      </c>
      <c r="V6" s="25">
        <v>15000</v>
      </c>
      <c r="W6" s="14">
        <f t="shared" ref="W6:W20" si="5">X6</f>
        <v>170000</v>
      </c>
      <c r="X6" s="16">
        <v>170000</v>
      </c>
      <c r="Y6" s="14">
        <f t="shared" ref="Y6:Y20" si="6">Z6</f>
        <v>0</v>
      </c>
      <c r="Z6" s="31">
        <v>0</v>
      </c>
      <c r="AA6" s="35">
        <f t="shared" ref="AA6:AA20" si="7">AB6</f>
        <v>100000</v>
      </c>
      <c r="AB6" s="34">
        <v>100000</v>
      </c>
      <c r="AC6" s="14">
        <f t="shared" ref="AC6:AC20" si="8">AD6</f>
        <v>92486.399999999994</v>
      </c>
      <c r="AD6" s="27">
        <v>92486.399999999994</v>
      </c>
      <c r="AE6" s="17">
        <f t="shared" ref="AE6:AE20" si="9">C6+D6+F6+G6+H6+I6+J6+K6+L6+M6+N6+O6+P6+Q6+R6+S6+X6+Z6+AB6+AD6+V6</f>
        <v>2142164.6230000001</v>
      </c>
      <c r="AF6" s="7" t="s">
        <v>1</v>
      </c>
    </row>
    <row r="7" spans="1:32">
      <c r="A7" s="2" t="s">
        <v>2</v>
      </c>
      <c r="B7" s="20">
        <f t="shared" si="0"/>
        <v>728298.43799999997</v>
      </c>
      <c r="C7" s="18">
        <v>559369</v>
      </c>
      <c r="D7" s="22">
        <f t="shared" si="1"/>
        <v>168929.43799999999</v>
      </c>
      <c r="E7" s="24">
        <f t="shared" si="2"/>
        <v>988886.73400000005</v>
      </c>
      <c r="F7" s="15">
        <v>501612</v>
      </c>
      <c r="G7" s="15">
        <f t="shared" si="3"/>
        <v>151486.82399999999</v>
      </c>
      <c r="H7" s="15">
        <v>43000</v>
      </c>
      <c r="I7" s="15"/>
      <c r="J7" s="15"/>
      <c r="K7" s="15"/>
      <c r="L7" s="15">
        <v>103887.90999999999</v>
      </c>
      <c r="M7" s="15">
        <v>10000</v>
      </c>
      <c r="N7" s="15"/>
      <c r="O7" s="15">
        <v>44000</v>
      </c>
      <c r="P7" s="15">
        <v>7200</v>
      </c>
      <c r="Q7" s="15">
        <v>25500</v>
      </c>
      <c r="R7" s="15">
        <v>8200</v>
      </c>
      <c r="S7" s="25">
        <v>94000</v>
      </c>
      <c r="T7" s="41"/>
      <c r="U7" s="14">
        <f t="shared" si="4"/>
        <v>15000</v>
      </c>
      <c r="V7" s="25">
        <v>15000</v>
      </c>
      <c r="W7" s="14">
        <f t="shared" si="5"/>
        <v>0</v>
      </c>
      <c r="X7" s="16">
        <v>0</v>
      </c>
      <c r="Y7" s="14">
        <f t="shared" si="6"/>
        <v>0</v>
      </c>
      <c r="Z7" s="31">
        <v>0</v>
      </c>
      <c r="AA7" s="35">
        <f t="shared" si="7"/>
        <v>70000</v>
      </c>
      <c r="AB7" s="34">
        <v>70000</v>
      </c>
      <c r="AC7" s="14">
        <f t="shared" si="8"/>
        <v>0</v>
      </c>
      <c r="AD7" s="27">
        <v>0</v>
      </c>
      <c r="AE7" s="17">
        <f t="shared" si="9"/>
        <v>1802185.172</v>
      </c>
      <c r="AF7" s="7" t="s">
        <v>2</v>
      </c>
    </row>
    <row r="8" spans="1:32">
      <c r="A8" s="2" t="s">
        <v>3</v>
      </c>
      <c r="B8" s="20">
        <f t="shared" si="0"/>
        <v>728298.43799999997</v>
      </c>
      <c r="C8" s="18">
        <v>559369</v>
      </c>
      <c r="D8" s="22">
        <f t="shared" si="1"/>
        <v>168929.43799999999</v>
      </c>
      <c r="E8" s="24">
        <f t="shared" si="2"/>
        <v>1040409.9510386266</v>
      </c>
      <c r="F8" s="15">
        <v>501612</v>
      </c>
      <c r="G8" s="15">
        <f t="shared" si="3"/>
        <v>151486.82399999999</v>
      </c>
      <c r="H8" s="15">
        <v>39000</v>
      </c>
      <c r="I8" s="15">
        <v>124212.2</v>
      </c>
      <c r="J8" s="15"/>
      <c r="K8" s="15"/>
      <c r="L8" s="15">
        <v>57698.9270386266</v>
      </c>
      <c r="M8" s="15">
        <v>10000</v>
      </c>
      <c r="N8" s="15"/>
      <c r="O8" s="15">
        <v>44000</v>
      </c>
      <c r="P8" s="15">
        <v>5000</v>
      </c>
      <c r="Q8" s="15">
        <v>25500</v>
      </c>
      <c r="R8" s="15">
        <v>3900</v>
      </c>
      <c r="S8" s="25">
        <v>78000</v>
      </c>
      <c r="T8" s="41"/>
      <c r="U8" s="14">
        <f t="shared" si="4"/>
        <v>15000</v>
      </c>
      <c r="V8" s="25">
        <v>15000</v>
      </c>
      <c r="W8" s="14">
        <f t="shared" si="5"/>
        <v>0</v>
      </c>
      <c r="X8" s="16">
        <v>0</v>
      </c>
      <c r="Y8" s="14">
        <f t="shared" si="6"/>
        <v>0</v>
      </c>
      <c r="Z8" s="31">
        <v>0</v>
      </c>
      <c r="AA8" s="35">
        <f t="shared" si="7"/>
        <v>80000</v>
      </c>
      <c r="AB8" s="34">
        <v>80000</v>
      </c>
      <c r="AC8" s="14">
        <f t="shared" si="8"/>
        <v>0</v>
      </c>
      <c r="AD8" s="27">
        <v>0</v>
      </c>
      <c r="AE8" s="17">
        <f t="shared" si="9"/>
        <v>1863708.3890386266</v>
      </c>
      <c r="AF8" s="7" t="s">
        <v>3</v>
      </c>
    </row>
    <row r="9" spans="1:32">
      <c r="A9" s="2" t="s">
        <v>4</v>
      </c>
      <c r="B9" s="20">
        <f t="shared" si="0"/>
        <v>728298.43799999997</v>
      </c>
      <c r="C9" s="18">
        <v>559369</v>
      </c>
      <c r="D9" s="22">
        <f t="shared" si="1"/>
        <v>168929.43799999999</v>
      </c>
      <c r="E9" s="24">
        <f t="shared" si="2"/>
        <v>1083166.0313476394</v>
      </c>
      <c r="F9" s="15">
        <v>604244</v>
      </c>
      <c r="G9" s="15">
        <f t="shared" si="3"/>
        <v>182481.68799999999</v>
      </c>
      <c r="H9" s="15">
        <v>39000</v>
      </c>
      <c r="I9" s="15"/>
      <c r="J9" s="15"/>
      <c r="K9" s="15"/>
      <c r="L9" s="15">
        <v>96840.343347639486</v>
      </c>
      <c r="M9" s="15">
        <v>10000</v>
      </c>
      <c r="N9" s="15"/>
      <c r="O9" s="15">
        <v>44000</v>
      </c>
      <c r="P9" s="15">
        <v>5000</v>
      </c>
      <c r="Q9" s="15">
        <v>25500</v>
      </c>
      <c r="R9" s="15">
        <v>6100</v>
      </c>
      <c r="S9" s="25">
        <v>70000</v>
      </c>
      <c r="T9" s="41"/>
      <c r="U9" s="14">
        <f t="shared" si="4"/>
        <v>15000</v>
      </c>
      <c r="V9" s="25">
        <v>15000</v>
      </c>
      <c r="W9" s="14">
        <f t="shared" si="5"/>
        <v>0</v>
      </c>
      <c r="X9" s="16">
        <v>0</v>
      </c>
      <c r="Y9" s="14">
        <f t="shared" si="6"/>
        <v>0</v>
      </c>
      <c r="Z9" s="31">
        <v>0</v>
      </c>
      <c r="AA9" s="35">
        <f t="shared" si="7"/>
        <v>80000</v>
      </c>
      <c r="AB9" s="34">
        <v>80000</v>
      </c>
      <c r="AC9" s="14">
        <f t="shared" si="8"/>
        <v>81605.88</v>
      </c>
      <c r="AD9" s="27">
        <v>81605.88</v>
      </c>
      <c r="AE9" s="17">
        <f t="shared" si="9"/>
        <v>1988070.3493476398</v>
      </c>
      <c r="AF9" s="7" t="s">
        <v>4</v>
      </c>
    </row>
    <row r="10" spans="1:32">
      <c r="A10" s="2" t="s">
        <v>5</v>
      </c>
      <c r="B10" s="20">
        <f t="shared" si="0"/>
        <v>644969.13599999994</v>
      </c>
      <c r="C10" s="18">
        <v>495368</v>
      </c>
      <c r="D10" s="22">
        <f t="shared" si="1"/>
        <v>149601.136</v>
      </c>
      <c r="E10" s="24">
        <f t="shared" si="2"/>
        <v>930585.44400000002</v>
      </c>
      <c r="F10" s="15">
        <v>568422</v>
      </c>
      <c r="G10" s="15">
        <f t="shared" si="3"/>
        <v>171663.44399999999</v>
      </c>
      <c r="H10" s="15">
        <v>51000</v>
      </c>
      <c r="I10" s="15"/>
      <c r="J10" s="15"/>
      <c r="K10" s="15"/>
      <c r="L10" s="15">
        <v>0</v>
      </c>
      <c r="M10" s="15">
        <v>10000</v>
      </c>
      <c r="N10" s="15"/>
      <c r="O10" s="15">
        <v>44000</v>
      </c>
      <c r="P10" s="15">
        <v>4000</v>
      </c>
      <c r="Q10" s="15">
        <v>25500</v>
      </c>
      <c r="R10" s="15">
        <v>4000</v>
      </c>
      <c r="S10" s="25">
        <v>52000</v>
      </c>
      <c r="T10" s="41"/>
      <c r="U10" s="14">
        <f t="shared" si="4"/>
        <v>15000</v>
      </c>
      <c r="V10" s="25">
        <v>15000</v>
      </c>
      <c r="W10" s="14">
        <f t="shared" si="5"/>
        <v>0</v>
      </c>
      <c r="X10" s="16">
        <v>0</v>
      </c>
      <c r="Y10" s="14">
        <f t="shared" si="6"/>
        <v>0</v>
      </c>
      <c r="Z10" s="31">
        <v>0</v>
      </c>
      <c r="AA10" s="35">
        <f t="shared" si="7"/>
        <v>80000</v>
      </c>
      <c r="AB10" s="34">
        <v>80000</v>
      </c>
      <c r="AC10" s="14">
        <f t="shared" si="8"/>
        <v>0</v>
      </c>
      <c r="AD10" s="27">
        <v>0</v>
      </c>
      <c r="AE10" s="17">
        <f t="shared" si="9"/>
        <v>1670554.5799999998</v>
      </c>
      <c r="AF10" s="7" t="s">
        <v>5</v>
      </c>
    </row>
    <row r="11" spans="1:32">
      <c r="A11" s="2" t="s">
        <v>6</v>
      </c>
      <c r="B11" s="20">
        <f t="shared" si="0"/>
        <v>780270.37199999997</v>
      </c>
      <c r="C11" s="18">
        <v>599286</v>
      </c>
      <c r="D11" s="22">
        <f t="shared" si="1"/>
        <v>180984.372</v>
      </c>
      <c r="E11" s="24">
        <f t="shared" si="2"/>
        <v>920184.3950042919</v>
      </c>
      <c r="F11" s="15">
        <v>521246</v>
      </c>
      <c r="G11" s="15">
        <f t="shared" si="3"/>
        <v>157416.29199999999</v>
      </c>
      <c r="H11" s="15">
        <v>39000</v>
      </c>
      <c r="I11" s="15"/>
      <c r="J11" s="15"/>
      <c r="K11" s="15"/>
      <c r="L11" s="15">
        <v>34022.103004291843</v>
      </c>
      <c r="M11" s="15">
        <v>10000</v>
      </c>
      <c r="N11" s="15"/>
      <c r="O11" s="15">
        <v>44000</v>
      </c>
      <c r="P11" s="15">
        <v>5100</v>
      </c>
      <c r="Q11" s="15">
        <v>25500</v>
      </c>
      <c r="R11" s="15">
        <v>3900</v>
      </c>
      <c r="S11" s="25">
        <v>80000</v>
      </c>
      <c r="T11" s="41">
        <v>12984</v>
      </c>
      <c r="U11" s="14">
        <f t="shared" si="4"/>
        <v>15000</v>
      </c>
      <c r="V11" s="25">
        <v>15000</v>
      </c>
      <c r="W11" s="14">
        <f t="shared" si="5"/>
        <v>0</v>
      </c>
      <c r="X11" s="16">
        <v>0</v>
      </c>
      <c r="Y11" s="14">
        <f t="shared" si="6"/>
        <v>0</v>
      </c>
      <c r="Z11" s="31">
        <v>0</v>
      </c>
      <c r="AA11" s="35">
        <f t="shared" si="7"/>
        <v>80000</v>
      </c>
      <c r="AB11" s="34">
        <v>80000</v>
      </c>
      <c r="AC11" s="14">
        <f t="shared" si="8"/>
        <v>1747.56</v>
      </c>
      <c r="AD11" s="27">
        <v>1747.56</v>
      </c>
      <c r="AE11" s="17">
        <f t="shared" si="9"/>
        <v>1797202.3270042918</v>
      </c>
      <c r="AF11" s="7" t="s">
        <v>6</v>
      </c>
    </row>
    <row r="12" spans="1:32">
      <c r="A12" s="2" t="s">
        <v>7</v>
      </c>
      <c r="B12" s="20">
        <f t="shared" si="0"/>
        <v>728298.43799999997</v>
      </c>
      <c r="C12" s="18">
        <v>559369</v>
      </c>
      <c r="D12" s="22">
        <f t="shared" si="1"/>
        <v>168929.43799999999</v>
      </c>
      <c r="E12" s="24">
        <f t="shared" si="2"/>
        <v>935133.15500000003</v>
      </c>
      <c r="F12" s="15">
        <v>501612</v>
      </c>
      <c r="G12" s="15">
        <f t="shared" si="3"/>
        <v>151486.82399999999</v>
      </c>
      <c r="H12" s="15">
        <v>45000</v>
      </c>
      <c r="I12" s="15"/>
      <c r="J12" s="15"/>
      <c r="K12" s="15">
        <v>36750.021000000001</v>
      </c>
      <c r="L12" s="15">
        <v>5084.3099999999995</v>
      </c>
      <c r="M12" s="15">
        <v>10000</v>
      </c>
      <c r="N12" s="15">
        <v>15500</v>
      </c>
      <c r="O12" s="15">
        <v>44000</v>
      </c>
      <c r="P12" s="15">
        <v>4600</v>
      </c>
      <c r="Q12" s="15">
        <v>25500</v>
      </c>
      <c r="R12" s="15">
        <v>5600</v>
      </c>
      <c r="S12" s="25">
        <v>90000</v>
      </c>
      <c r="T12" s="41"/>
      <c r="U12" s="14">
        <f t="shared" si="4"/>
        <v>15000</v>
      </c>
      <c r="V12" s="25">
        <v>15000</v>
      </c>
      <c r="W12" s="14">
        <f t="shared" si="5"/>
        <v>0</v>
      </c>
      <c r="X12" s="16">
        <v>0</v>
      </c>
      <c r="Y12" s="14">
        <f t="shared" si="6"/>
        <v>0</v>
      </c>
      <c r="Z12" s="31">
        <v>0</v>
      </c>
      <c r="AA12" s="35">
        <f t="shared" si="7"/>
        <v>80000</v>
      </c>
      <c r="AB12" s="34">
        <v>80000</v>
      </c>
      <c r="AC12" s="14">
        <f t="shared" si="8"/>
        <v>76659</v>
      </c>
      <c r="AD12" s="27">
        <v>76659</v>
      </c>
      <c r="AE12" s="17">
        <f t="shared" si="9"/>
        <v>1835090.5930000001</v>
      </c>
      <c r="AF12" s="7" t="s">
        <v>7</v>
      </c>
    </row>
    <row r="13" spans="1:32">
      <c r="A13" s="2" t="s">
        <v>8</v>
      </c>
      <c r="B13" s="20">
        <f t="shared" si="0"/>
        <v>828913.09199999995</v>
      </c>
      <c r="C13" s="18">
        <v>636646</v>
      </c>
      <c r="D13" s="22">
        <f t="shared" si="1"/>
        <v>192267.092</v>
      </c>
      <c r="E13" s="24">
        <f t="shared" si="2"/>
        <v>1648008.4767253217</v>
      </c>
      <c r="F13" s="15">
        <v>953427</v>
      </c>
      <c r="G13" s="15">
        <f t="shared" si="3"/>
        <v>287934.95399999997</v>
      </c>
      <c r="H13" s="15">
        <v>47000</v>
      </c>
      <c r="I13" s="15"/>
      <c r="J13" s="15">
        <v>5067.7</v>
      </c>
      <c r="K13" s="15"/>
      <c r="L13" s="15">
        <v>150878.82272532189</v>
      </c>
      <c r="M13" s="15">
        <v>10000</v>
      </c>
      <c r="N13" s="15"/>
      <c r="O13" s="15">
        <v>44000</v>
      </c>
      <c r="P13" s="15">
        <v>11200</v>
      </c>
      <c r="Q13" s="15">
        <v>25500</v>
      </c>
      <c r="R13" s="15">
        <v>15000</v>
      </c>
      <c r="S13" s="25">
        <v>98000</v>
      </c>
      <c r="T13" s="41"/>
      <c r="U13" s="14">
        <f t="shared" si="4"/>
        <v>15000</v>
      </c>
      <c r="V13" s="25">
        <v>15000</v>
      </c>
      <c r="W13" s="14">
        <f t="shared" si="5"/>
        <v>180000</v>
      </c>
      <c r="X13" s="16">
        <v>180000</v>
      </c>
      <c r="Y13" s="14">
        <f t="shared" si="6"/>
        <v>0</v>
      </c>
      <c r="Z13" s="31">
        <v>0</v>
      </c>
      <c r="AA13" s="35">
        <f t="shared" si="7"/>
        <v>100000</v>
      </c>
      <c r="AB13" s="34">
        <v>100000</v>
      </c>
      <c r="AC13" s="14">
        <f t="shared" si="8"/>
        <v>101109.48</v>
      </c>
      <c r="AD13" s="27">
        <v>101109.48</v>
      </c>
      <c r="AE13" s="17">
        <f t="shared" si="9"/>
        <v>2873031.0487253224</v>
      </c>
      <c r="AF13" s="7" t="s">
        <v>8</v>
      </c>
    </row>
    <row r="14" spans="1:32">
      <c r="A14" s="2" t="s">
        <v>9</v>
      </c>
      <c r="B14" s="20">
        <f t="shared" si="0"/>
        <v>644969.13599999994</v>
      </c>
      <c r="C14" s="18">
        <v>495368</v>
      </c>
      <c r="D14" s="22">
        <f t="shared" si="1"/>
        <v>149601.136</v>
      </c>
      <c r="E14" s="24">
        <f t="shared" si="2"/>
        <v>1085473.6940000001</v>
      </c>
      <c r="F14" s="15">
        <v>568422</v>
      </c>
      <c r="G14" s="15">
        <f t="shared" si="3"/>
        <v>171663.44399999999</v>
      </c>
      <c r="H14" s="15">
        <v>43000</v>
      </c>
      <c r="I14" s="15"/>
      <c r="J14" s="15"/>
      <c r="K14" s="15"/>
      <c r="L14" s="15">
        <v>155188.25</v>
      </c>
      <c r="M14" s="15">
        <v>10000</v>
      </c>
      <c r="N14" s="15"/>
      <c r="O14" s="15">
        <v>44000</v>
      </c>
      <c r="P14" s="15">
        <v>4300</v>
      </c>
      <c r="Q14" s="15">
        <v>25500</v>
      </c>
      <c r="R14" s="15">
        <v>3400</v>
      </c>
      <c r="S14" s="25">
        <v>60000</v>
      </c>
      <c r="T14" s="41"/>
      <c r="U14" s="14">
        <f t="shared" si="4"/>
        <v>15000</v>
      </c>
      <c r="V14" s="25">
        <v>15000</v>
      </c>
      <c r="W14" s="14">
        <f t="shared" si="5"/>
        <v>0</v>
      </c>
      <c r="X14" s="16">
        <v>0</v>
      </c>
      <c r="Y14" s="14">
        <f t="shared" si="6"/>
        <v>0</v>
      </c>
      <c r="Z14" s="31">
        <v>0</v>
      </c>
      <c r="AA14" s="35">
        <f t="shared" si="7"/>
        <v>70000</v>
      </c>
      <c r="AB14" s="34">
        <v>70000</v>
      </c>
      <c r="AC14" s="14">
        <f t="shared" si="8"/>
        <v>0</v>
      </c>
      <c r="AD14" s="27">
        <v>0</v>
      </c>
      <c r="AE14" s="17">
        <f t="shared" si="9"/>
        <v>1815442.8299999998</v>
      </c>
      <c r="AF14" s="7" t="s">
        <v>9</v>
      </c>
    </row>
    <row r="15" spans="1:32">
      <c r="A15" s="2" t="s">
        <v>10</v>
      </c>
      <c r="B15" s="20">
        <f t="shared" si="0"/>
        <v>611684.80799999996</v>
      </c>
      <c r="C15" s="18">
        <v>469804</v>
      </c>
      <c r="D15" s="22">
        <f t="shared" si="1"/>
        <v>141880.80799999999</v>
      </c>
      <c r="E15" s="24">
        <f t="shared" si="2"/>
        <v>990368.3459999999</v>
      </c>
      <c r="F15" s="15">
        <v>447703</v>
      </c>
      <c r="G15" s="15">
        <f t="shared" si="3"/>
        <v>135206.30599999998</v>
      </c>
      <c r="H15" s="15">
        <v>20000</v>
      </c>
      <c r="I15" s="15"/>
      <c r="J15" s="15"/>
      <c r="K15" s="15"/>
      <c r="L15" s="15">
        <v>198959.03999999998</v>
      </c>
      <c r="M15" s="15">
        <v>10000</v>
      </c>
      <c r="N15" s="15"/>
      <c r="O15" s="15">
        <v>44000</v>
      </c>
      <c r="P15" s="15">
        <v>5000</v>
      </c>
      <c r="Q15" s="15">
        <v>25500</v>
      </c>
      <c r="R15" s="15">
        <v>4000</v>
      </c>
      <c r="S15" s="25">
        <v>100000</v>
      </c>
      <c r="T15" s="41"/>
      <c r="U15" s="14">
        <f t="shared" si="4"/>
        <v>15000</v>
      </c>
      <c r="V15" s="25">
        <v>15000</v>
      </c>
      <c r="W15" s="14">
        <f t="shared" si="5"/>
        <v>0</v>
      </c>
      <c r="X15" s="16">
        <v>0</v>
      </c>
      <c r="Y15" s="14">
        <f t="shared" si="6"/>
        <v>90000</v>
      </c>
      <c r="Z15" s="31">
        <v>90000</v>
      </c>
      <c r="AA15" s="35">
        <f t="shared" si="7"/>
        <v>70000</v>
      </c>
      <c r="AB15" s="34">
        <v>70000</v>
      </c>
      <c r="AC15" s="14">
        <f t="shared" si="8"/>
        <v>87962.4</v>
      </c>
      <c r="AD15" s="27">
        <v>87962.4</v>
      </c>
      <c r="AE15" s="17">
        <f t="shared" si="9"/>
        <v>1865015.554</v>
      </c>
      <c r="AF15" s="7" t="s">
        <v>10</v>
      </c>
    </row>
    <row r="16" spans="1:32">
      <c r="A16" s="2" t="s">
        <v>11</v>
      </c>
      <c r="B16" s="20">
        <f t="shared" si="0"/>
        <v>863599.674</v>
      </c>
      <c r="C16" s="18">
        <v>663287</v>
      </c>
      <c r="D16" s="22">
        <f t="shared" si="1"/>
        <v>200312.674</v>
      </c>
      <c r="E16" s="24">
        <f t="shared" si="2"/>
        <v>1912676.3957224032</v>
      </c>
      <c r="F16" s="15">
        <v>1156170</v>
      </c>
      <c r="G16" s="15">
        <f t="shared" si="3"/>
        <v>349163.33999999997</v>
      </c>
      <c r="H16" s="15">
        <v>86400</v>
      </c>
      <c r="I16" s="15">
        <v>71178.845400000006</v>
      </c>
      <c r="J16" s="15">
        <v>4599.8326400000005</v>
      </c>
      <c r="K16" s="15"/>
      <c r="L16" s="15">
        <v>17064.377682403432</v>
      </c>
      <c r="M16" s="15">
        <v>10000</v>
      </c>
      <c r="N16" s="15"/>
      <c r="O16" s="15">
        <v>44000</v>
      </c>
      <c r="P16" s="15">
        <v>5300</v>
      </c>
      <c r="Q16" s="15">
        <v>25500</v>
      </c>
      <c r="R16" s="15">
        <v>47300</v>
      </c>
      <c r="S16" s="25">
        <v>96000</v>
      </c>
      <c r="T16" s="41"/>
      <c r="U16" s="14">
        <f t="shared" si="4"/>
        <v>30000</v>
      </c>
      <c r="V16" s="25">
        <v>30000</v>
      </c>
      <c r="W16" s="14">
        <f t="shared" si="5"/>
        <v>450000</v>
      </c>
      <c r="X16" s="16">
        <v>450000</v>
      </c>
      <c r="Y16" s="14">
        <f t="shared" si="6"/>
        <v>0</v>
      </c>
      <c r="Z16" s="31">
        <v>0</v>
      </c>
      <c r="AA16" s="35">
        <f t="shared" si="7"/>
        <v>1600000</v>
      </c>
      <c r="AB16" s="34">
        <v>1600000</v>
      </c>
      <c r="AC16" s="14">
        <f t="shared" si="8"/>
        <v>0</v>
      </c>
      <c r="AD16" s="27"/>
      <c r="AE16" s="17">
        <f t="shared" si="9"/>
        <v>4856276.0697224038</v>
      </c>
      <c r="AF16" s="7" t="s">
        <v>11</v>
      </c>
    </row>
    <row r="17" spans="1:32">
      <c r="A17" s="2" t="s">
        <v>12</v>
      </c>
      <c r="B17" s="20">
        <f t="shared" si="0"/>
        <v>780270.37199999997</v>
      </c>
      <c r="C17" s="18">
        <v>599286</v>
      </c>
      <c r="D17" s="22">
        <f t="shared" si="1"/>
        <v>180984.372</v>
      </c>
      <c r="E17" s="24">
        <f t="shared" si="2"/>
        <v>1245692.5249999999</v>
      </c>
      <c r="F17" s="15">
        <v>716945</v>
      </c>
      <c r="G17" s="15">
        <f t="shared" si="3"/>
        <v>216517.38999999998</v>
      </c>
      <c r="H17" s="15">
        <v>40000</v>
      </c>
      <c r="I17" s="15"/>
      <c r="J17" s="15"/>
      <c r="K17" s="15">
        <v>41521.095000000001</v>
      </c>
      <c r="L17" s="15">
        <v>25009.039999999997</v>
      </c>
      <c r="M17" s="15">
        <v>10000</v>
      </c>
      <c r="N17" s="15">
        <v>15300</v>
      </c>
      <c r="O17" s="15">
        <v>44000</v>
      </c>
      <c r="P17" s="15">
        <v>4800</v>
      </c>
      <c r="Q17" s="15">
        <v>25500</v>
      </c>
      <c r="R17" s="15">
        <v>8100</v>
      </c>
      <c r="S17" s="25">
        <v>98000</v>
      </c>
      <c r="T17" s="41"/>
      <c r="U17" s="14">
        <f t="shared" si="4"/>
        <v>15000</v>
      </c>
      <c r="V17" s="25">
        <v>15000</v>
      </c>
      <c r="W17" s="14">
        <f t="shared" si="5"/>
        <v>0</v>
      </c>
      <c r="X17" s="16">
        <v>0</v>
      </c>
      <c r="Y17" s="14">
        <f t="shared" si="6"/>
        <v>0</v>
      </c>
      <c r="Z17" s="31">
        <v>0</v>
      </c>
      <c r="AA17" s="35">
        <f t="shared" si="7"/>
        <v>100000</v>
      </c>
      <c r="AB17" s="34">
        <v>100000</v>
      </c>
      <c r="AC17" s="14">
        <f t="shared" si="8"/>
        <v>70604.039999999994</v>
      </c>
      <c r="AD17" s="27">
        <v>70604.039999999994</v>
      </c>
      <c r="AE17" s="17">
        <f t="shared" si="9"/>
        <v>2211566.9369999999</v>
      </c>
      <c r="AF17" s="7" t="s">
        <v>12</v>
      </c>
    </row>
    <row r="18" spans="1:32">
      <c r="A18" s="2" t="s">
        <v>13</v>
      </c>
      <c r="B18" s="20">
        <f t="shared" si="0"/>
        <v>644969.13599999994</v>
      </c>
      <c r="C18" s="18">
        <v>495368</v>
      </c>
      <c r="D18" s="22">
        <f t="shared" si="1"/>
        <v>149601.136</v>
      </c>
      <c r="E18" s="24">
        <f t="shared" si="2"/>
        <v>962764.77799999993</v>
      </c>
      <c r="F18" s="15">
        <v>465789</v>
      </c>
      <c r="G18" s="15">
        <f t="shared" si="3"/>
        <v>140668.27799999999</v>
      </c>
      <c r="H18" s="15">
        <v>45000</v>
      </c>
      <c r="I18" s="15"/>
      <c r="J18" s="15"/>
      <c r="K18" s="15"/>
      <c r="L18" s="15">
        <v>123007.5</v>
      </c>
      <c r="M18" s="15">
        <v>10000</v>
      </c>
      <c r="N18" s="15"/>
      <c r="O18" s="15">
        <v>44000</v>
      </c>
      <c r="P18" s="15">
        <v>5500</v>
      </c>
      <c r="Q18" s="15">
        <v>25500</v>
      </c>
      <c r="R18" s="15">
        <v>4300</v>
      </c>
      <c r="S18" s="25">
        <v>99000</v>
      </c>
      <c r="T18" s="41"/>
      <c r="U18" s="14">
        <f t="shared" si="4"/>
        <v>15000</v>
      </c>
      <c r="V18" s="25">
        <v>15000</v>
      </c>
      <c r="W18" s="14">
        <f t="shared" si="5"/>
        <v>0</v>
      </c>
      <c r="X18" s="16">
        <v>0</v>
      </c>
      <c r="Y18" s="14">
        <f t="shared" si="6"/>
        <v>0</v>
      </c>
      <c r="Z18" s="31">
        <v>0</v>
      </c>
      <c r="AA18" s="35">
        <f t="shared" si="7"/>
        <v>70000</v>
      </c>
      <c r="AB18" s="34">
        <v>70000</v>
      </c>
      <c r="AC18" s="14">
        <f t="shared" si="8"/>
        <v>0</v>
      </c>
      <c r="AD18" s="27">
        <v>0</v>
      </c>
      <c r="AE18" s="17">
        <f t="shared" si="9"/>
        <v>1692733.9139999999</v>
      </c>
      <c r="AF18" s="7" t="s">
        <v>13</v>
      </c>
    </row>
    <row r="19" spans="1:32">
      <c r="A19" s="2" t="s">
        <v>14</v>
      </c>
      <c r="B19" s="20">
        <f t="shared" si="0"/>
        <v>644969.13599999994</v>
      </c>
      <c r="C19" s="18">
        <v>495368</v>
      </c>
      <c r="D19" s="22">
        <f t="shared" si="1"/>
        <v>149601.136</v>
      </c>
      <c r="E19" s="24">
        <f t="shared" si="2"/>
        <v>885370.83899999992</v>
      </c>
      <c r="F19" s="15">
        <v>465789</v>
      </c>
      <c r="G19" s="15">
        <f t="shared" si="3"/>
        <v>140668.27799999999</v>
      </c>
      <c r="H19" s="15">
        <v>47000</v>
      </c>
      <c r="I19" s="15"/>
      <c r="J19" s="15"/>
      <c r="K19" s="15">
        <v>47960.451000000001</v>
      </c>
      <c r="L19" s="15">
        <v>10253.109999999999</v>
      </c>
      <c r="M19" s="15">
        <v>10000</v>
      </c>
      <c r="N19" s="15">
        <v>15300</v>
      </c>
      <c r="O19" s="15">
        <v>44000</v>
      </c>
      <c r="P19" s="15">
        <v>5000</v>
      </c>
      <c r="Q19" s="15">
        <v>25500</v>
      </c>
      <c r="R19" s="15">
        <v>3900</v>
      </c>
      <c r="S19" s="25">
        <v>70000</v>
      </c>
      <c r="T19" s="41"/>
      <c r="U19" s="14">
        <f t="shared" si="4"/>
        <v>15000</v>
      </c>
      <c r="V19" s="25">
        <v>15000</v>
      </c>
      <c r="W19" s="14">
        <f t="shared" si="5"/>
        <v>0</v>
      </c>
      <c r="X19" s="16">
        <v>0</v>
      </c>
      <c r="Y19" s="14">
        <f t="shared" si="6"/>
        <v>0</v>
      </c>
      <c r="Z19" s="31">
        <v>0</v>
      </c>
      <c r="AA19" s="35">
        <f t="shared" si="7"/>
        <v>80000</v>
      </c>
      <c r="AB19" s="34">
        <v>80000</v>
      </c>
      <c r="AC19" s="14">
        <f t="shared" si="8"/>
        <v>0</v>
      </c>
      <c r="AD19" s="27">
        <v>0</v>
      </c>
      <c r="AE19" s="17">
        <f t="shared" si="9"/>
        <v>1625339.9749999999</v>
      </c>
      <c r="AF19" s="7" t="s">
        <v>14</v>
      </c>
    </row>
    <row r="20" spans="1:32">
      <c r="A20" s="2" t="s">
        <v>15</v>
      </c>
      <c r="B20" s="20">
        <f t="shared" si="0"/>
        <v>780270.37199999997</v>
      </c>
      <c r="C20" s="18">
        <v>599286</v>
      </c>
      <c r="D20" s="22">
        <f t="shared" si="1"/>
        <v>180984.372</v>
      </c>
      <c r="E20" s="24">
        <f t="shared" si="2"/>
        <v>1194898.5210000002</v>
      </c>
      <c r="F20" s="15">
        <v>693162</v>
      </c>
      <c r="G20" s="15">
        <f t="shared" si="3"/>
        <v>209334.924</v>
      </c>
      <c r="H20" s="15">
        <v>47000</v>
      </c>
      <c r="I20" s="15"/>
      <c r="J20" s="15"/>
      <c r="K20" s="15">
        <v>37238.816999999995</v>
      </c>
      <c r="L20" s="15">
        <v>17762.78</v>
      </c>
      <c r="M20" s="15">
        <v>10000</v>
      </c>
      <c r="N20" s="15">
        <v>15300</v>
      </c>
      <c r="O20" s="15">
        <v>44000</v>
      </c>
      <c r="P20" s="15">
        <v>5000</v>
      </c>
      <c r="Q20" s="15">
        <v>25500</v>
      </c>
      <c r="R20" s="15">
        <v>20600</v>
      </c>
      <c r="S20" s="25">
        <v>70000</v>
      </c>
      <c r="T20" s="41"/>
      <c r="U20" s="14">
        <f t="shared" si="4"/>
        <v>15000</v>
      </c>
      <c r="V20" s="25">
        <v>15000</v>
      </c>
      <c r="W20" s="14">
        <f t="shared" si="5"/>
        <v>200000</v>
      </c>
      <c r="X20" s="16">
        <v>200000</v>
      </c>
      <c r="Y20" s="14">
        <f t="shared" si="6"/>
        <v>0</v>
      </c>
      <c r="Z20" s="31">
        <v>0</v>
      </c>
      <c r="AA20" s="35">
        <f t="shared" si="7"/>
        <v>100000</v>
      </c>
      <c r="AB20" s="34">
        <v>100000</v>
      </c>
      <c r="AC20" s="14">
        <f t="shared" si="8"/>
        <v>0</v>
      </c>
      <c r="AD20" s="27">
        <v>0</v>
      </c>
      <c r="AE20" s="17">
        <f t="shared" si="9"/>
        <v>2290168.8930000002</v>
      </c>
      <c r="AF20" s="7" t="s">
        <v>15</v>
      </c>
    </row>
    <row r="21" spans="1:32" s="12" customFormat="1" ht="16.5" thickBot="1">
      <c r="A21" s="3" t="s">
        <v>16</v>
      </c>
      <c r="B21" s="6">
        <f t="shared" ref="B21:G21" si="10">SUM(B5:B20)</f>
        <v>11646647.795999998</v>
      </c>
      <c r="C21" s="6">
        <f t="shared" si="10"/>
        <v>8945198</v>
      </c>
      <c r="D21" s="6">
        <f t="shared" si="10"/>
        <v>2701449.7959999996</v>
      </c>
      <c r="E21" s="6">
        <f t="shared" si="10"/>
        <v>18007479.434280347</v>
      </c>
      <c r="F21" s="6">
        <f t="shared" si="10"/>
        <v>9791645</v>
      </c>
      <c r="G21" s="6">
        <f t="shared" si="10"/>
        <v>2957076.7899999996</v>
      </c>
      <c r="H21" s="6">
        <f t="shared" ref="H21:V21" si="11">SUM(H5:H20)</f>
        <v>723400</v>
      </c>
      <c r="I21" s="6">
        <f>SUM(I5:I20)</f>
        <v>195391.0454</v>
      </c>
      <c r="J21" s="6">
        <f>SUM(J5:J20)</f>
        <v>9667.5326400000013</v>
      </c>
      <c r="K21" s="6">
        <f t="shared" si="11"/>
        <v>206521.62299999996</v>
      </c>
      <c r="L21" s="6">
        <f t="shared" si="11"/>
        <v>1209077.4432403434</v>
      </c>
      <c r="M21" s="6">
        <f t="shared" si="11"/>
        <v>160000</v>
      </c>
      <c r="N21" s="6">
        <f t="shared" si="11"/>
        <v>76900</v>
      </c>
      <c r="O21" s="6">
        <f t="shared" si="11"/>
        <v>704000</v>
      </c>
      <c r="P21" s="6">
        <f t="shared" si="11"/>
        <v>87100</v>
      </c>
      <c r="Q21" s="6">
        <f>SUM(Q5:Q20)</f>
        <v>408000</v>
      </c>
      <c r="R21" s="6">
        <f>SUM(R5:R20)</f>
        <v>155700</v>
      </c>
      <c r="S21" s="23">
        <f t="shared" si="11"/>
        <v>1323000</v>
      </c>
      <c r="T21" s="42"/>
      <c r="U21" s="4">
        <f>SUM(U5:U20)</f>
        <v>255000</v>
      </c>
      <c r="V21" s="23">
        <f t="shared" si="11"/>
        <v>255000</v>
      </c>
      <c r="W21" s="4">
        <f>SUM(W5:W20)</f>
        <v>1000000</v>
      </c>
      <c r="X21" s="5">
        <f t="shared" ref="X21:AE21" si="12">SUM(X5:X20)</f>
        <v>1000000</v>
      </c>
      <c r="Y21" s="28">
        <f>SUM(Y5:Y20)</f>
        <v>90000</v>
      </c>
      <c r="Z21" s="32">
        <f t="shared" si="12"/>
        <v>90000</v>
      </c>
      <c r="AA21" s="36">
        <f>SUM(AA5:AA20)</f>
        <v>2860000</v>
      </c>
      <c r="AB21" s="37">
        <f t="shared" si="12"/>
        <v>2860000</v>
      </c>
      <c r="AC21" s="29">
        <f>SUM(AC5:AC20)</f>
        <v>604252.80000000005</v>
      </c>
      <c r="AD21" s="28">
        <f t="shared" si="12"/>
        <v>604252.80000000005</v>
      </c>
      <c r="AE21" s="28">
        <f t="shared" si="12"/>
        <v>34463380.030280344</v>
      </c>
      <c r="AF21" s="12" t="s">
        <v>16</v>
      </c>
    </row>
    <row r="22" spans="1:32">
      <c r="I22" s="13"/>
    </row>
    <row r="23" spans="1:32">
      <c r="D23" s="13"/>
      <c r="E23" s="13"/>
      <c r="R23" s="13"/>
    </row>
    <row r="24" spans="1:32">
      <c r="I24" s="13">
        <f>I21+J21+K21+L21</f>
        <v>1620657.6442803433</v>
      </c>
    </row>
  </sheetData>
  <mergeCells count="9">
    <mergeCell ref="A3:A4"/>
    <mergeCell ref="AE3:AE4"/>
    <mergeCell ref="B3:D3"/>
    <mergeCell ref="E3:S3"/>
    <mergeCell ref="U3:V3"/>
    <mergeCell ref="W3:X3"/>
    <mergeCell ref="Y3:Z3"/>
    <mergeCell ref="AA3:AB3"/>
    <mergeCell ref="AC3:AD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R26"/>
  <sheetViews>
    <sheetView zoomScale="55" zoomScaleNormal="55" workbookViewId="0">
      <pane xSplit="1" topLeftCell="V1" activePane="topRight" state="frozen"/>
      <selection pane="topRight" activeCell="AG5" sqref="AG5"/>
    </sheetView>
  </sheetViews>
  <sheetFormatPr defaultColWidth="13.5703125" defaultRowHeight="15.75"/>
  <cols>
    <col min="1" max="1" width="21.5703125" style="7" customWidth="1"/>
    <col min="2" max="2" width="19.7109375" style="51" customWidth="1"/>
    <col min="3" max="8" width="19.7109375" style="7" customWidth="1"/>
    <col min="9" max="9" width="19.7109375" style="51" customWidth="1"/>
    <col min="10" max="10" width="15" style="7" customWidth="1"/>
    <col min="11" max="12" width="13.5703125" style="7"/>
    <col min="13" max="13" width="15" style="7" customWidth="1"/>
    <col min="14" max="14" width="17.85546875" style="7" bestFit="1" customWidth="1"/>
    <col min="15" max="37" width="13.5703125" style="7"/>
    <col min="38" max="38" width="17.7109375" style="7" customWidth="1"/>
    <col min="39" max="39" width="13.5703125" style="7"/>
    <col min="40" max="40" width="17.140625" style="7" customWidth="1"/>
    <col min="41" max="41" width="14.85546875" style="7" hidden="1" customWidth="1"/>
    <col min="42" max="42" width="1.85546875" style="7" hidden="1" customWidth="1"/>
    <col min="43" max="43" width="16.42578125" style="7" customWidth="1"/>
    <col min="44" max="44" width="13.5703125" style="7" customWidth="1"/>
    <col min="45" max="16384" width="13.5703125" style="7"/>
  </cols>
  <sheetData>
    <row r="1" spans="1:44" s="65" customFormat="1" ht="20.25">
      <c r="B1" s="66"/>
      <c r="I1" s="66"/>
      <c r="J1" s="65" t="s">
        <v>70</v>
      </c>
    </row>
    <row r="2" spans="1:44" ht="16.5" thickBot="1"/>
    <row r="3" spans="1:44">
      <c r="A3" s="97" t="s">
        <v>36</v>
      </c>
      <c r="B3" s="119" t="s">
        <v>58</v>
      </c>
      <c r="C3" s="111" t="s">
        <v>49</v>
      </c>
      <c r="D3" s="113" t="s">
        <v>50</v>
      </c>
      <c r="E3" s="114"/>
      <c r="F3" s="80"/>
      <c r="G3" s="115" t="s">
        <v>56</v>
      </c>
      <c r="H3" s="117" t="s">
        <v>57</v>
      </c>
      <c r="I3" s="108" t="s">
        <v>63</v>
      </c>
      <c r="J3" s="110" t="s">
        <v>23</v>
      </c>
      <c r="K3" s="102"/>
      <c r="L3" s="103"/>
      <c r="M3" s="104" t="s">
        <v>24</v>
      </c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39"/>
      <c r="AE3" s="48" t="s">
        <v>34</v>
      </c>
      <c r="AF3" s="104" t="s">
        <v>59</v>
      </c>
      <c r="AG3" s="105"/>
      <c r="AH3" s="107"/>
      <c r="AI3" s="50" t="s">
        <v>28</v>
      </c>
      <c r="AJ3" s="48" t="s">
        <v>30</v>
      </c>
      <c r="AK3" s="56" t="s">
        <v>25</v>
      </c>
      <c r="AL3" s="60" t="s">
        <v>62</v>
      </c>
      <c r="AM3" s="63" t="s">
        <v>67</v>
      </c>
      <c r="AN3" s="49" t="s">
        <v>26</v>
      </c>
      <c r="AO3" s="99" t="s">
        <v>53</v>
      </c>
      <c r="AP3" s="99" t="s">
        <v>54</v>
      </c>
      <c r="AQ3" s="7" t="s">
        <v>36</v>
      </c>
    </row>
    <row r="4" spans="1:44">
      <c r="A4" s="98"/>
      <c r="B4" s="120"/>
      <c r="C4" s="112"/>
      <c r="D4" s="44" t="s">
        <v>51</v>
      </c>
      <c r="E4" s="44" t="s">
        <v>52</v>
      </c>
      <c r="F4" s="81"/>
      <c r="G4" s="116"/>
      <c r="H4" s="118"/>
      <c r="I4" s="109"/>
      <c r="J4" s="43" t="s">
        <v>37</v>
      </c>
      <c r="K4" s="10">
        <v>211</v>
      </c>
      <c r="L4" s="21">
        <v>213</v>
      </c>
      <c r="M4" s="19" t="s">
        <v>37</v>
      </c>
      <c r="N4" s="10">
        <v>211</v>
      </c>
      <c r="O4" s="10">
        <v>213</v>
      </c>
      <c r="P4" s="10">
        <v>221</v>
      </c>
      <c r="Q4" s="10"/>
      <c r="R4" s="10" t="s">
        <v>21</v>
      </c>
      <c r="S4" s="10" t="s">
        <v>22</v>
      </c>
      <c r="T4" s="10" t="s">
        <v>18</v>
      </c>
      <c r="U4" s="10" t="s">
        <v>19</v>
      </c>
      <c r="V4" s="10" t="s">
        <v>40</v>
      </c>
      <c r="W4" s="10">
        <v>225.4</v>
      </c>
      <c r="X4" s="10">
        <v>225.6</v>
      </c>
      <c r="Y4" s="11">
        <v>226.1</v>
      </c>
      <c r="Z4" s="10">
        <v>227</v>
      </c>
      <c r="AA4" s="10">
        <v>226.7</v>
      </c>
      <c r="AB4" s="10">
        <v>291</v>
      </c>
      <c r="AC4" s="21" t="s">
        <v>41</v>
      </c>
      <c r="AD4" s="40" t="s">
        <v>66</v>
      </c>
      <c r="AE4" s="8" t="s">
        <v>35</v>
      </c>
      <c r="AF4" s="8" t="s">
        <v>60</v>
      </c>
      <c r="AG4" s="54" t="s">
        <v>61</v>
      </c>
      <c r="AH4" s="9">
        <v>340</v>
      </c>
      <c r="AI4" s="54" t="s">
        <v>29</v>
      </c>
      <c r="AJ4" s="30" t="s">
        <v>31</v>
      </c>
      <c r="AK4" s="57" t="s">
        <v>65</v>
      </c>
      <c r="AL4" s="62" t="s">
        <v>29</v>
      </c>
      <c r="AM4" s="33" t="s">
        <v>27</v>
      </c>
      <c r="AN4" s="54" t="s">
        <v>27</v>
      </c>
      <c r="AO4" s="100"/>
      <c r="AP4" s="100"/>
    </row>
    <row r="5" spans="1:44" s="73" customFormat="1" ht="34.5" customHeight="1">
      <c r="A5" s="67" t="s">
        <v>0</v>
      </c>
      <c r="B5" s="78">
        <f>C5+D5+E5+G5+H5</f>
        <v>3104100</v>
      </c>
      <c r="C5" s="68">
        <v>383000</v>
      </c>
      <c r="D5" s="68">
        <v>506800</v>
      </c>
      <c r="E5" s="68">
        <v>1425100</v>
      </c>
      <c r="F5" s="47">
        <f>D5+E5</f>
        <v>1931900</v>
      </c>
      <c r="G5" s="69">
        <v>89200</v>
      </c>
      <c r="H5" s="70">
        <v>700000</v>
      </c>
      <c r="I5" s="71">
        <f>J5+M5+AE5+AF5+AI5+AJ5+AK5+AL5+AN5+AM5</f>
        <v>3516492</v>
      </c>
      <c r="J5" s="72">
        <f>(K5+L5)</f>
        <v>1149792</v>
      </c>
      <c r="K5" s="18">
        <v>566400</v>
      </c>
      <c r="L5" s="22">
        <f>K5*103%</f>
        <v>583392</v>
      </c>
      <c r="M5" s="24">
        <f>(N5+O5+P5+R5+S5+T5+V5+W5+X5+Y5+Z5+AA5+AB5+AC5)+U5+AD5</f>
        <v>1369400</v>
      </c>
      <c r="N5" s="15">
        <v>688800</v>
      </c>
      <c r="O5" s="15">
        <v>208000</v>
      </c>
      <c r="P5" s="15">
        <v>47000</v>
      </c>
      <c r="Q5" s="15">
        <f>P5*4%+P5</f>
        <v>48880</v>
      </c>
      <c r="R5" s="15"/>
      <c r="S5" s="15"/>
      <c r="T5" s="15"/>
      <c r="U5" s="15">
        <v>260000</v>
      </c>
      <c r="V5" s="15"/>
      <c r="W5" s="15">
        <v>10000</v>
      </c>
      <c r="X5" s="15"/>
      <c r="Y5" s="15">
        <v>39000</v>
      </c>
      <c r="Z5" s="34">
        <v>5100</v>
      </c>
      <c r="AA5" s="15">
        <v>29500</v>
      </c>
      <c r="AB5" s="15">
        <v>4000</v>
      </c>
      <c r="AC5" s="25">
        <v>78000</v>
      </c>
      <c r="AD5" s="41"/>
      <c r="AE5" s="14">
        <v>15000</v>
      </c>
      <c r="AF5" s="14">
        <f>AG5+AH5</f>
        <v>89200</v>
      </c>
      <c r="AG5" s="55">
        <v>85200</v>
      </c>
      <c r="AH5" s="16">
        <v>4000</v>
      </c>
      <c r="AI5" s="55"/>
      <c r="AJ5" s="53">
        <v>0</v>
      </c>
      <c r="AK5" s="58">
        <v>100000</v>
      </c>
      <c r="AL5" s="58">
        <v>700000</v>
      </c>
      <c r="AM5" s="55">
        <v>93100</v>
      </c>
      <c r="AN5" s="55">
        <v>0</v>
      </c>
      <c r="AO5" s="17">
        <f>J5+M5+AE5+AI5+AJ5+AK5+AN5+AM5</f>
        <v>2727292</v>
      </c>
      <c r="AP5" s="45">
        <f t="shared" ref="AP5:AP20" si="0">C5+D5+E5</f>
        <v>2314900</v>
      </c>
      <c r="AQ5" s="73" t="s">
        <v>0</v>
      </c>
      <c r="AR5" s="74">
        <f>AP5-AO5</f>
        <v>-412392</v>
      </c>
    </row>
    <row r="6" spans="1:44" s="73" customFormat="1" ht="34.5" customHeight="1">
      <c r="A6" s="75" t="s">
        <v>1</v>
      </c>
      <c r="B6" s="78">
        <f t="shared" ref="B6:B20" si="1">C6+D6+E6+G6+H6</f>
        <v>3149000</v>
      </c>
      <c r="C6" s="68">
        <v>538000</v>
      </c>
      <c r="D6" s="68">
        <v>787200</v>
      </c>
      <c r="E6" s="68">
        <v>886100</v>
      </c>
      <c r="F6" s="47">
        <f t="shared" ref="F6:F20" si="2">D6+E6</f>
        <v>1673300</v>
      </c>
      <c r="G6" s="76">
        <v>237700</v>
      </c>
      <c r="H6" s="70">
        <v>700000</v>
      </c>
      <c r="I6" s="71">
        <f t="shared" ref="I6:I20" si="3">J6+M6+AE6+AF6+AI6+AJ6+AK6+AL6+AN6+AM6</f>
        <v>3590804</v>
      </c>
      <c r="J6" s="72">
        <f t="shared" ref="J6:J20" si="4">(K6+L6)</f>
        <v>1231804</v>
      </c>
      <c r="K6" s="18">
        <v>606800</v>
      </c>
      <c r="L6" s="22">
        <f t="shared" ref="L6:L20" si="5">K6*103%</f>
        <v>625004</v>
      </c>
      <c r="M6" s="24">
        <f t="shared" ref="M6:M20" si="6">(N6+O6+P6+R6+S6+T6+V6+W6+X6+Y6+Z6+AA6+AB6+AC6)+U6+AD6</f>
        <v>1030200</v>
      </c>
      <c r="N6" s="15">
        <v>549000</v>
      </c>
      <c r="O6" s="15">
        <v>165800</v>
      </c>
      <c r="P6" s="15">
        <v>45000</v>
      </c>
      <c r="Q6" s="15">
        <f t="shared" ref="Q6:Q20" si="7">P6*4%+P6</f>
        <v>46800</v>
      </c>
      <c r="R6" s="15"/>
      <c r="S6" s="15"/>
      <c r="T6" s="15">
        <v>45000</v>
      </c>
      <c r="U6" s="15">
        <v>32000</v>
      </c>
      <c r="V6" s="15"/>
      <c r="W6" s="15">
        <v>10000</v>
      </c>
      <c r="X6" s="15">
        <v>15500</v>
      </c>
      <c r="Y6" s="15">
        <v>26400</v>
      </c>
      <c r="Z6" s="34">
        <v>5000</v>
      </c>
      <c r="AA6" s="15">
        <v>29500</v>
      </c>
      <c r="AB6" s="15">
        <v>17000</v>
      </c>
      <c r="AC6" s="25">
        <v>90000</v>
      </c>
      <c r="AD6" s="41"/>
      <c r="AE6" s="14">
        <v>15000</v>
      </c>
      <c r="AF6" s="14">
        <f t="shared" ref="AF6:AF20" si="8">AG6+AH6</f>
        <v>237700</v>
      </c>
      <c r="AG6" s="55">
        <v>224700</v>
      </c>
      <c r="AH6" s="16">
        <v>13000</v>
      </c>
      <c r="AI6" s="55">
        <v>170000</v>
      </c>
      <c r="AJ6" s="53">
        <v>0</v>
      </c>
      <c r="AK6" s="58">
        <v>100000</v>
      </c>
      <c r="AL6" s="58">
        <v>700000</v>
      </c>
      <c r="AM6" s="55">
        <v>106100</v>
      </c>
      <c r="AN6" s="55">
        <v>0</v>
      </c>
      <c r="AO6" s="17">
        <f t="shared" ref="AO6:AO20" si="9">J6+M6+AE6+AI6+AJ6+AK6+AN6+AM6</f>
        <v>2653104</v>
      </c>
      <c r="AP6" s="45">
        <f t="shared" si="0"/>
        <v>2211300</v>
      </c>
      <c r="AQ6" s="73" t="s">
        <v>1</v>
      </c>
      <c r="AR6" s="74">
        <f t="shared" ref="AR6:AR20" si="10">AP6-AO6</f>
        <v>-441804</v>
      </c>
    </row>
    <row r="7" spans="1:44" s="73" customFormat="1" ht="34.5" customHeight="1">
      <c r="A7" s="75" t="s">
        <v>2</v>
      </c>
      <c r="B7" s="78">
        <f t="shared" si="1"/>
        <v>2672400</v>
      </c>
      <c r="C7" s="68">
        <v>245000</v>
      </c>
      <c r="D7" s="68">
        <v>590100</v>
      </c>
      <c r="E7" s="68">
        <v>1048100</v>
      </c>
      <c r="F7" s="47">
        <f t="shared" si="2"/>
        <v>1638200</v>
      </c>
      <c r="G7" s="76">
        <v>89200</v>
      </c>
      <c r="H7" s="70">
        <v>700000</v>
      </c>
      <c r="I7" s="71">
        <f t="shared" si="3"/>
        <v>3084792</v>
      </c>
      <c r="J7" s="72">
        <f t="shared" si="4"/>
        <v>1149792</v>
      </c>
      <c r="K7" s="18">
        <v>566400</v>
      </c>
      <c r="L7" s="22">
        <f t="shared" si="5"/>
        <v>583392</v>
      </c>
      <c r="M7" s="24">
        <f t="shared" si="6"/>
        <v>1060800</v>
      </c>
      <c r="N7" s="15">
        <v>529100</v>
      </c>
      <c r="O7" s="15">
        <v>159800</v>
      </c>
      <c r="P7" s="15">
        <v>43000</v>
      </c>
      <c r="Q7" s="15">
        <f t="shared" si="7"/>
        <v>44720</v>
      </c>
      <c r="R7" s="15"/>
      <c r="S7" s="15"/>
      <c r="T7" s="15"/>
      <c r="U7" s="15">
        <v>135000</v>
      </c>
      <c r="V7" s="15"/>
      <c r="W7" s="15">
        <v>10000</v>
      </c>
      <c r="X7" s="15"/>
      <c r="Y7" s="15">
        <v>40000</v>
      </c>
      <c r="Z7" s="34">
        <v>7200</v>
      </c>
      <c r="AA7" s="15">
        <v>29500</v>
      </c>
      <c r="AB7" s="15">
        <v>13200</v>
      </c>
      <c r="AC7" s="25">
        <v>94000</v>
      </c>
      <c r="AD7" s="41"/>
      <c r="AE7" s="14">
        <v>15000</v>
      </c>
      <c r="AF7" s="14">
        <f t="shared" si="8"/>
        <v>89200</v>
      </c>
      <c r="AG7" s="55">
        <v>85200</v>
      </c>
      <c r="AH7" s="16">
        <v>4000</v>
      </c>
      <c r="AI7" s="55"/>
      <c r="AJ7" s="53">
        <v>0</v>
      </c>
      <c r="AK7" s="58">
        <v>70000</v>
      </c>
      <c r="AL7" s="58">
        <v>700000</v>
      </c>
      <c r="AM7" s="55">
        <v>0</v>
      </c>
      <c r="AN7" s="55">
        <v>0</v>
      </c>
      <c r="AO7" s="17">
        <f t="shared" si="9"/>
        <v>2295592</v>
      </c>
      <c r="AP7" s="45">
        <f t="shared" si="0"/>
        <v>1883200</v>
      </c>
      <c r="AQ7" s="73" t="s">
        <v>2</v>
      </c>
      <c r="AR7" s="74">
        <f t="shared" si="10"/>
        <v>-412392</v>
      </c>
    </row>
    <row r="8" spans="1:44" s="73" customFormat="1" ht="34.5" customHeight="1">
      <c r="A8" s="75" t="s">
        <v>3</v>
      </c>
      <c r="B8" s="78">
        <f t="shared" si="1"/>
        <v>2747500</v>
      </c>
      <c r="C8" s="68">
        <v>631500</v>
      </c>
      <c r="D8" s="68">
        <v>588800</v>
      </c>
      <c r="E8" s="68">
        <v>738000</v>
      </c>
      <c r="F8" s="47">
        <f t="shared" si="2"/>
        <v>1326800</v>
      </c>
      <c r="G8" s="76">
        <v>89200</v>
      </c>
      <c r="H8" s="70">
        <v>700000</v>
      </c>
      <c r="I8" s="71">
        <f t="shared" si="3"/>
        <v>3159892</v>
      </c>
      <c r="J8" s="72">
        <f t="shared" si="4"/>
        <v>1149792</v>
      </c>
      <c r="K8" s="18">
        <v>566400</v>
      </c>
      <c r="L8" s="22">
        <f t="shared" si="5"/>
        <v>583392</v>
      </c>
      <c r="M8" s="24">
        <f t="shared" si="6"/>
        <v>1125900</v>
      </c>
      <c r="N8" s="15">
        <v>529100</v>
      </c>
      <c r="O8" s="15">
        <v>159800</v>
      </c>
      <c r="P8" s="15">
        <v>39000</v>
      </c>
      <c r="Q8" s="15">
        <f t="shared" si="7"/>
        <v>40560</v>
      </c>
      <c r="R8" s="15">
        <v>143000</v>
      </c>
      <c r="S8" s="15">
        <v>2100</v>
      </c>
      <c r="T8" s="15"/>
      <c r="U8" s="15">
        <v>85000</v>
      </c>
      <c r="V8" s="15"/>
      <c r="W8" s="15">
        <v>10000</v>
      </c>
      <c r="X8" s="15"/>
      <c r="Y8" s="15">
        <v>40000</v>
      </c>
      <c r="Z8" s="34">
        <v>5000</v>
      </c>
      <c r="AA8" s="15">
        <v>29500</v>
      </c>
      <c r="AB8" s="15">
        <v>5400</v>
      </c>
      <c r="AC8" s="25">
        <v>78000</v>
      </c>
      <c r="AD8" s="41"/>
      <c r="AE8" s="14">
        <v>15000</v>
      </c>
      <c r="AF8" s="14">
        <f t="shared" si="8"/>
        <v>89200</v>
      </c>
      <c r="AG8" s="55">
        <v>85200</v>
      </c>
      <c r="AH8" s="16">
        <v>4000</v>
      </c>
      <c r="AI8" s="55"/>
      <c r="AJ8" s="53">
        <v>0</v>
      </c>
      <c r="AK8" s="58">
        <v>80000</v>
      </c>
      <c r="AL8" s="58">
        <v>700000</v>
      </c>
      <c r="AM8" s="55">
        <v>0</v>
      </c>
      <c r="AN8" s="55">
        <v>0</v>
      </c>
      <c r="AO8" s="17">
        <f t="shared" si="9"/>
        <v>2370692</v>
      </c>
      <c r="AP8" s="45">
        <f t="shared" si="0"/>
        <v>1958300</v>
      </c>
      <c r="AQ8" s="73" t="s">
        <v>3</v>
      </c>
      <c r="AR8" s="74">
        <f t="shared" si="10"/>
        <v>-412392</v>
      </c>
    </row>
    <row r="9" spans="1:44" s="73" customFormat="1" ht="34.5" customHeight="1">
      <c r="A9" s="75" t="s">
        <v>4</v>
      </c>
      <c r="B9" s="78">
        <f t="shared" si="1"/>
        <v>2934600</v>
      </c>
      <c r="C9" s="68">
        <v>450200</v>
      </c>
      <c r="D9" s="68">
        <v>446300</v>
      </c>
      <c r="E9" s="68">
        <v>1248900</v>
      </c>
      <c r="F9" s="47">
        <f t="shared" si="2"/>
        <v>1695200</v>
      </c>
      <c r="G9" s="76">
        <v>89200</v>
      </c>
      <c r="H9" s="70">
        <v>700000</v>
      </c>
      <c r="I9" s="71">
        <f t="shared" si="3"/>
        <v>3346992</v>
      </c>
      <c r="J9" s="72">
        <f t="shared" si="4"/>
        <v>1149792</v>
      </c>
      <c r="K9" s="18">
        <v>566400</v>
      </c>
      <c r="L9" s="22">
        <f t="shared" si="5"/>
        <v>583392</v>
      </c>
      <c r="M9" s="24">
        <f t="shared" si="6"/>
        <v>1252700</v>
      </c>
      <c r="N9" s="15">
        <v>688800</v>
      </c>
      <c r="O9" s="15">
        <v>208000</v>
      </c>
      <c r="P9" s="15">
        <v>39000</v>
      </c>
      <c r="Q9" s="15">
        <f t="shared" si="7"/>
        <v>40560</v>
      </c>
      <c r="R9" s="15"/>
      <c r="S9" s="15"/>
      <c r="T9" s="15"/>
      <c r="U9" s="15">
        <v>135000</v>
      </c>
      <c r="V9" s="15"/>
      <c r="W9" s="15">
        <v>10000</v>
      </c>
      <c r="X9" s="15"/>
      <c r="Y9" s="15">
        <v>40000</v>
      </c>
      <c r="Z9" s="34">
        <v>5000</v>
      </c>
      <c r="AA9" s="15">
        <v>29500</v>
      </c>
      <c r="AB9" s="15">
        <v>6100</v>
      </c>
      <c r="AC9" s="25">
        <v>91300</v>
      </c>
      <c r="AD9" s="41"/>
      <c r="AE9" s="14">
        <v>15000</v>
      </c>
      <c r="AF9" s="14">
        <f t="shared" si="8"/>
        <v>89200</v>
      </c>
      <c r="AG9" s="55">
        <v>85200</v>
      </c>
      <c r="AH9" s="16">
        <v>4000</v>
      </c>
      <c r="AI9" s="55"/>
      <c r="AJ9" s="53">
        <v>0</v>
      </c>
      <c r="AK9" s="58">
        <v>80000</v>
      </c>
      <c r="AL9" s="58">
        <v>700000</v>
      </c>
      <c r="AM9" s="55">
        <v>60300</v>
      </c>
      <c r="AN9" s="55">
        <v>0</v>
      </c>
      <c r="AO9" s="17">
        <f t="shared" si="9"/>
        <v>2557792</v>
      </c>
      <c r="AP9" s="45">
        <f t="shared" si="0"/>
        <v>2145400</v>
      </c>
      <c r="AQ9" s="73" t="s">
        <v>4</v>
      </c>
      <c r="AR9" s="74">
        <f t="shared" si="10"/>
        <v>-412392</v>
      </c>
    </row>
    <row r="10" spans="1:44" s="73" customFormat="1" ht="34.5" customHeight="1">
      <c r="A10" s="75" t="s">
        <v>5</v>
      </c>
      <c r="B10" s="78">
        <f t="shared" si="1"/>
        <v>2624600</v>
      </c>
      <c r="C10" s="68">
        <v>384000</v>
      </c>
      <c r="D10" s="68">
        <v>514200</v>
      </c>
      <c r="E10" s="68">
        <v>937200</v>
      </c>
      <c r="F10" s="47">
        <f t="shared" si="2"/>
        <v>1451400</v>
      </c>
      <c r="G10" s="76">
        <v>89200</v>
      </c>
      <c r="H10" s="70">
        <v>700000</v>
      </c>
      <c r="I10" s="71">
        <f t="shared" si="3"/>
        <v>2989748</v>
      </c>
      <c r="J10" s="72">
        <f t="shared" si="4"/>
        <v>1018248</v>
      </c>
      <c r="K10" s="18">
        <v>501600</v>
      </c>
      <c r="L10" s="22">
        <f t="shared" si="5"/>
        <v>516648</v>
      </c>
      <c r="M10" s="24">
        <f t="shared" si="6"/>
        <v>1074900</v>
      </c>
      <c r="N10" s="15">
        <v>688800</v>
      </c>
      <c r="O10" s="15">
        <v>208000</v>
      </c>
      <c r="P10" s="15">
        <v>51000</v>
      </c>
      <c r="Q10" s="15">
        <f t="shared" si="7"/>
        <v>53040</v>
      </c>
      <c r="R10" s="15"/>
      <c r="S10" s="15"/>
      <c r="T10" s="15"/>
      <c r="U10" s="15">
        <v>0</v>
      </c>
      <c r="V10" s="15"/>
      <c r="W10" s="15">
        <v>10000</v>
      </c>
      <c r="X10" s="15"/>
      <c r="Y10" s="15">
        <v>27600</v>
      </c>
      <c r="Z10" s="34">
        <v>4000</v>
      </c>
      <c r="AA10" s="15">
        <v>29500</v>
      </c>
      <c r="AB10" s="15">
        <v>4000</v>
      </c>
      <c r="AC10" s="25">
        <v>52000</v>
      </c>
      <c r="AD10" s="41"/>
      <c r="AE10" s="14">
        <v>15000</v>
      </c>
      <c r="AF10" s="14">
        <f t="shared" si="8"/>
        <v>89200</v>
      </c>
      <c r="AG10" s="55">
        <v>85200</v>
      </c>
      <c r="AH10" s="16">
        <v>4000</v>
      </c>
      <c r="AI10" s="55"/>
      <c r="AJ10" s="53">
        <v>0</v>
      </c>
      <c r="AK10" s="58">
        <v>80000</v>
      </c>
      <c r="AL10" s="58">
        <v>700000</v>
      </c>
      <c r="AM10" s="55">
        <v>12400</v>
      </c>
      <c r="AN10" s="55">
        <v>0</v>
      </c>
      <c r="AO10" s="17">
        <f t="shared" si="9"/>
        <v>2200548</v>
      </c>
      <c r="AP10" s="45">
        <f t="shared" si="0"/>
        <v>1835400</v>
      </c>
      <c r="AQ10" s="73" t="s">
        <v>5</v>
      </c>
      <c r="AR10" s="74">
        <f t="shared" si="10"/>
        <v>-365148</v>
      </c>
    </row>
    <row r="11" spans="1:44" s="73" customFormat="1" ht="34.5" customHeight="1">
      <c r="A11" s="75" t="s">
        <v>6</v>
      </c>
      <c r="B11" s="78">
        <f t="shared" si="1"/>
        <v>2634600</v>
      </c>
      <c r="C11" s="68">
        <v>468000</v>
      </c>
      <c r="D11" s="68">
        <v>543300</v>
      </c>
      <c r="E11" s="68">
        <v>834100</v>
      </c>
      <c r="F11" s="47">
        <f t="shared" si="2"/>
        <v>1377400</v>
      </c>
      <c r="G11" s="76">
        <v>89200</v>
      </c>
      <c r="H11" s="70">
        <v>700000</v>
      </c>
      <c r="I11" s="71">
        <f t="shared" si="3"/>
        <v>3076404</v>
      </c>
      <c r="J11" s="72">
        <f t="shared" si="4"/>
        <v>1231804</v>
      </c>
      <c r="K11" s="18">
        <v>606800</v>
      </c>
      <c r="L11" s="22">
        <f t="shared" si="5"/>
        <v>625004</v>
      </c>
      <c r="M11" s="24">
        <f t="shared" si="6"/>
        <v>960400</v>
      </c>
      <c r="N11" s="15">
        <v>549000</v>
      </c>
      <c r="O11" s="15">
        <v>165800</v>
      </c>
      <c r="P11" s="15">
        <v>39000</v>
      </c>
      <c r="Q11" s="15">
        <f t="shared" si="7"/>
        <v>40560</v>
      </c>
      <c r="R11" s="15"/>
      <c r="S11" s="15"/>
      <c r="T11" s="15"/>
      <c r="U11" s="15">
        <v>25000</v>
      </c>
      <c r="V11" s="15"/>
      <c r="W11" s="15">
        <v>10000</v>
      </c>
      <c r="X11" s="15"/>
      <c r="Y11" s="15">
        <v>40000</v>
      </c>
      <c r="Z11" s="34">
        <v>5100</v>
      </c>
      <c r="AA11" s="15">
        <v>29500</v>
      </c>
      <c r="AB11" s="15">
        <v>4000</v>
      </c>
      <c r="AC11" s="25">
        <v>80000</v>
      </c>
      <c r="AD11" s="41">
        <v>13000</v>
      </c>
      <c r="AE11" s="14">
        <v>15000</v>
      </c>
      <c r="AF11" s="14">
        <f t="shared" si="8"/>
        <v>89200</v>
      </c>
      <c r="AG11" s="55">
        <v>85200</v>
      </c>
      <c r="AH11" s="16">
        <v>4000</v>
      </c>
      <c r="AI11" s="55"/>
      <c r="AJ11" s="53">
        <v>0</v>
      </c>
      <c r="AK11" s="58">
        <v>80000</v>
      </c>
      <c r="AL11" s="58">
        <v>700000</v>
      </c>
      <c r="AM11" s="55">
        <v>0</v>
      </c>
      <c r="AN11" s="55">
        <v>0</v>
      </c>
      <c r="AO11" s="17">
        <f t="shared" si="9"/>
        <v>2287204</v>
      </c>
      <c r="AP11" s="45">
        <f t="shared" si="0"/>
        <v>1845400</v>
      </c>
      <c r="AQ11" s="73" t="s">
        <v>6</v>
      </c>
      <c r="AR11" s="74">
        <f t="shared" si="10"/>
        <v>-441804</v>
      </c>
    </row>
    <row r="12" spans="1:44" s="73" customFormat="1" ht="34.5" customHeight="1">
      <c r="A12" s="75" t="s">
        <v>7</v>
      </c>
      <c r="B12" s="78">
        <f t="shared" si="1"/>
        <v>2678100</v>
      </c>
      <c r="C12" s="68">
        <v>529000</v>
      </c>
      <c r="D12" s="68">
        <v>464100</v>
      </c>
      <c r="E12" s="68">
        <v>895800</v>
      </c>
      <c r="F12" s="47">
        <f t="shared" si="2"/>
        <v>1359900</v>
      </c>
      <c r="G12" s="76">
        <v>89200</v>
      </c>
      <c r="H12" s="70">
        <v>700000</v>
      </c>
      <c r="I12" s="71">
        <f t="shared" si="3"/>
        <v>3090492</v>
      </c>
      <c r="J12" s="72">
        <f t="shared" si="4"/>
        <v>1149792</v>
      </c>
      <c r="K12" s="18">
        <v>566400</v>
      </c>
      <c r="L12" s="22">
        <f t="shared" si="5"/>
        <v>583392</v>
      </c>
      <c r="M12" s="24">
        <f t="shared" si="6"/>
        <v>979800</v>
      </c>
      <c r="N12" s="15">
        <v>529100</v>
      </c>
      <c r="O12" s="15">
        <v>159800</v>
      </c>
      <c r="P12" s="15">
        <v>45000</v>
      </c>
      <c r="Q12" s="15">
        <f t="shared" si="7"/>
        <v>46800</v>
      </c>
      <c r="R12" s="15"/>
      <c r="S12" s="15"/>
      <c r="T12" s="15">
        <v>39300</v>
      </c>
      <c r="U12" s="15">
        <v>7500</v>
      </c>
      <c r="V12" s="15"/>
      <c r="W12" s="15">
        <v>10000</v>
      </c>
      <c r="X12" s="15">
        <v>15500</v>
      </c>
      <c r="Y12" s="15">
        <v>40000</v>
      </c>
      <c r="Z12" s="34">
        <v>4600</v>
      </c>
      <c r="AA12" s="15">
        <v>29500</v>
      </c>
      <c r="AB12" s="15">
        <v>9500</v>
      </c>
      <c r="AC12" s="25">
        <v>90000</v>
      </c>
      <c r="AD12" s="41"/>
      <c r="AE12" s="14">
        <v>15000</v>
      </c>
      <c r="AF12" s="14">
        <f t="shared" si="8"/>
        <v>89200</v>
      </c>
      <c r="AG12" s="55">
        <v>85200</v>
      </c>
      <c r="AH12" s="16">
        <v>4000</v>
      </c>
      <c r="AI12" s="55"/>
      <c r="AJ12" s="53">
        <v>0</v>
      </c>
      <c r="AK12" s="58">
        <v>80000</v>
      </c>
      <c r="AL12" s="58">
        <v>700000</v>
      </c>
      <c r="AM12" s="55">
        <v>76700</v>
      </c>
      <c r="AN12" s="55">
        <v>0</v>
      </c>
      <c r="AO12" s="17">
        <f t="shared" si="9"/>
        <v>2301292</v>
      </c>
      <c r="AP12" s="45">
        <f t="shared" si="0"/>
        <v>1888900</v>
      </c>
      <c r="AQ12" s="73" t="s">
        <v>7</v>
      </c>
      <c r="AR12" s="74">
        <f t="shared" si="10"/>
        <v>-412392</v>
      </c>
    </row>
    <row r="13" spans="1:44" s="73" customFormat="1" ht="34.5" customHeight="1">
      <c r="A13" s="75" t="s">
        <v>8</v>
      </c>
      <c r="B13" s="78">
        <f t="shared" si="1"/>
        <v>4258500</v>
      </c>
      <c r="C13" s="68">
        <v>1072500</v>
      </c>
      <c r="D13" s="68">
        <v>1234300</v>
      </c>
      <c r="E13" s="68">
        <v>1014000</v>
      </c>
      <c r="F13" s="47">
        <f t="shared" si="2"/>
        <v>2248300</v>
      </c>
      <c r="G13" s="76">
        <v>237700</v>
      </c>
      <c r="H13" s="70">
        <v>700000</v>
      </c>
      <c r="I13" s="71">
        <f t="shared" si="3"/>
        <v>4727838</v>
      </c>
      <c r="J13" s="72">
        <f t="shared" si="4"/>
        <v>1308538</v>
      </c>
      <c r="K13" s="18">
        <v>644600</v>
      </c>
      <c r="L13" s="22">
        <f t="shared" si="5"/>
        <v>663938</v>
      </c>
      <c r="M13" s="24">
        <f t="shared" si="6"/>
        <v>2067200</v>
      </c>
      <c r="N13" s="15">
        <v>1081300</v>
      </c>
      <c r="O13" s="15">
        <v>326500</v>
      </c>
      <c r="P13" s="15">
        <v>47000</v>
      </c>
      <c r="Q13" s="15">
        <f t="shared" si="7"/>
        <v>48880</v>
      </c>
      <c r="R13" s="15">
        <v>280000</v>
      </c>
      <c r="S13" s="15">
        <v>15000</v>
      </c>
      <c r="T13" s="15"/>
      <c r="U13" s="15">
        <v>100000</v>
      </c>
      <c r="V13" s="15">
        <v>6000</v>
      </c>
      <c r="W13" s="15">
        <v>10000</v>
      </c>
      <c r="X13" s="15"/>
      <c r="Y13" s="15">
        <v>41700</v>
      </c>
      <c r="Z13" s="34">
        <v>11200</v>
      </c>
      <c r="AA13" s="15">
        <v>29500</v>
      </c>
      <c r="AB13" s="15">
        <v>21000</v>
      </c>
      <c r="AC13" s="25">
        <v>98000</v>
      </c>
      <c r="AD13" s="41"/>
      <c r="AE13" s="14">
        <v>15000</v>
      </c>
      <c r="AF13" s="14">
        <f t="shared" si="8"/>
        <v>237700</v>
      </c>
      <c r="AG13" s="55">
        <v>224700</v>
      </c>
      <c r="AH13" s="16">
        <v>13000</v>
      </c>
      <c r="AI13" s="55">
        <v>200000</v>
      </c>
      <c r="AJ13" s="53">
        <v>0</v>
      </c>
      <c r="AK13" s="58">
        <v>100000</v>
      </c>
      <c r="AL13" s="58">
        <v>700000</v>
      </c>
      <c r="AM13" s="55">
        <v>99400</v>
      </c>
      <c r="AN13" s="55">
        <v>0</v>
      </c>
      <c r="AO13" s="17">
        <f t="shared" si="9"/>
        <v>3790138</v>
      </c>
      <c r="AP13" s="45">
        <f t="shared" si="0"/>
        <v>3320800</v>
      </c>
      <c r="AQ13" s="73" t="s">
        <v>8</v>
      </c>
      <c r="AR13" s="74">
        <f t="shared" si="10"/>
        <v>-469338</v>
      </c>
    </row>
    <row r="14" spans="1:44" s="73" customFormat="1" ht="34.5" customHeight="1">
      <c r="A14" s="75" t="s">
        <v>9</v>
      </c>
      <c r="B14" s="78">
        <f t="shared" si="1"/>
        <v>2789300</v>
      </c>
      <c r="C14" s="68">
        <v>299500</v>
      </c>
      <c r="D14" s="68">
        <v>362200</v>
      </c>
      <c r="E14" s="68">
        <v>1338400</v>
      </c>
      <c r="F14" s="47">
        <f t="shared" si="2"/>
        <v>1700600</v>
      </c>
      <c r="G14" s="76">
        <v>89200</v>
      </c>
      <c r="H14" s="70">
        <v>700000</v>
      </c>
      <c r="I14" s="71">
        <f t="shared" si="3"/>
        <v>3154448</v>
      </c>
      <c r="J14" s="72">
        <f t="shared" si="4"/>
        <v>1018248</v>
      </c>
      <c r="K14" s="18">
        <v>501600</v>
      </c>
      <c r="L14" s="22">
        <f t="shared" si="5"/>
        <v>516648</v>
      </c>
      <c r="M14" s="24">
        <f>(N14+O14+P14+R14+S14+T14+V14+W14+X14+Y14+Z14+AA14+AB14+AC14)+U14+AD14</f>
        <v>1262000</v>
      </c>
      <c r="N14" s="15">
        <v>688800</v>
      </c>
      <c r="O14" s="15">
        <v>208000</v>
      </c>
      <c r="P14" s="15">
        <v>43000</v>
      </c>
      <c r="Q14" s="15">
        <f t="shared" si="7"/>
        <v>44720</v>
      </c>
      <c r="R14" s="15"/>
      <c r="S14" s="15"/>
      <c r="T14" s="15"/>
      <c r="U14" s="15">
        <v>175000</v>
      </c>
      <c r="V14" s="15"/>
      <c r="W14" s="15">
        <v>10000</v>
      </c>
      <c r="X14" s="15"/>
      <c r="Y14" s="15">
        <v>40000</v>
      </c>
      <c r="Z14" s="34">
        <v>4300</v>
      </c>
      <c r="AA14" s="15">
        <v>29500</v>
      </c>
      <c r="AB14" s="15">
        <v>3400</v>
      </c>
      <c r="AC14" s="25">
        <v>60000</v>
      </c>
      <c r="AD14" s="41"/>
      <c r="AE14" s="14">
        <v>15000</v>
      </c>
      <c r="AF14" s="14">
        <f t="shared" si="8"/>
        <v>89200</v>
      </c>
      <c r="AG14" s="55">
        <v>85200</v>
      </c>
      <c r="AH14" s="16">
        <v>4000</v>
      </c>
      <c r="AI14" s="55"/>
      <c r="AJ14" s="53">
        <v>0</v>
      </c>
      <c r="AK14" s="58">
        <v>70000</v>
      </c>
      <c r="AL14" s="58">
        <v>700000</v>
      </c>
      <c r="AM14" s="55">
        <v>0</v>
      </c>
      <c r="AN14" s="55">
        <v>0</v>
      </c>
      <c r="AO14" s="17">
        <f t="shared" si="9"/>
        <v>2365248</v>
      </c>
      <c r="AP14" s="45">
        <f t="shared" si="0"/>
        <v>2000100</v>
      </c>
      <c r="AQ14" s="73" t="s">
        <v>9</v>
      </c>
      <c r="AR14" s="74">
        <f t="shared" si="10"/>
        <v>-365148</v>
      </c>
    </row>
    <row r="15" spans="1:44" s="73" customFormat="1" ht="34.5" customHeight="1">
      <c r="A15" s="75" t="s">
        <v>10</v>
      </c>
      <c r="B15" s="78">
        <f t="shared" si="1"/>
        <v>2873600</v>
      </c>
      <c r="C15" s="68">
        <v>116000</v>
      </c>
      <c r="D15" s="68">
        <v>185300</v>
      </c>
      <c r="E15" s="68">
        <v>1783100</v>
      </c>
      <c r="F15" s="47">
        <f t="shared" si="2"/>
        <v>1968400</v>
      </c>
      <c r="G15" s="76">
        <v>89200</v>
      </c>
      <c r="H15" s="70">
        <v>700000</v>
      </c>
      <c r="I15" s="71">
        <f t="shared" si="3"/>
        <v>3219871</v>
      </c>
      <c r="J15" s="72">
        <f t="shared" si="4"/>
        <v>965671</v>
      </c>
      <c r="K15" s="18">
        <v>475700</v>
      </c>
      <c r="L15" s="22">
        <f t="shared" si="5"/>
        <v>489971</v>
      </c>
      <c r="M15" s="24">
        <f t="shared" si="6"/>
        <v>1150500</v>
      </c>
      <c r="N15" s="15">
        <v>508800</v>
      </c>
      <c r="O15" s="15">
        <v>153700</v>
      </c>
      <c r="P15" s="34">
        <v>20000</v>
      </c>
      <c r="Q15" s="15">
        <f t="shared" si="7"/>
        <v>20800</v>
      </c>
      <c r="R15" s="15"/>
      <c r="S15" s="15"/>
      <c r="T15" s="15"/>
      <c r="U15" s="15">
        <v>280000</v>
      </c>
      <c r="V15" s="15"/>
      <c r="W15" s="15">
        <v>10000</v>
      </c>
      <c r="X15" s="15"/>
      <c r="Y15" s="15">
        <v>38500</v>
      </c>
      <c r="Z15" s="34">
        <v>5000</v>
      </c>
      <c r="AA15" s="15">
        <v>29500</v>
      </c>
      <c r="AB15" s="15">
        <v>5000</v>
      </c>
      <c r="AC15" s="25">
        <v>100000</v>
      </c>
      <c r="AD15" s="41"/>
      <c r="AE15" s="14">
        <v>15000</v>
      </c>
      <c r="AF15" s="14">
        <f t="shared" si="8"/>
        <v>89200</v>
      </c>
      <c r="AG15" s="55">
        <v>85200</v>
      </c>
      <c r="AH15" s="16">
        <v>4000</v>
      </c>
      <c r="AI15" s="55">
        <v>50000</v>
      </c>
      <c r="AJ15" s="53">
        <v>90000</v>
      </c>
      <c r="AK15" s="58">
        <v>70000</v>
      </c>
      <c r="AL15" s="58">
        <v>700000</v>
      </c>
      <c r="AM15" s="55">
        <v>89500</v>
      </c>
      <c r="AN15" s="55">
        <v>0</v>
      </c>
      <c r="AO15" s="17">
        <f t="shared" si="9"/>
        <v>2430671</v>
      </c>
      <c r="AP15" s="45">
        <f t="shared" si="0"/>
        <v>2084400</v>
      </c>
      <c r="AQ15" s="73" t="s">
        <v>10</v>
      </c>
      <c r="AR15" s="74">
        <f t="shared" si="10"/>
        <v>-346271</v>
      </c>
    </row>
    <row r="16" spans="1:44" s="73" customFormat="1" ht="34.5" customHeight="1">
      <c r="A16" s="75" t="s">
        <v>11</v>
      </c>
      <c r="B16" s="78">
        <f t="shared" si="1"/>
        <v>6411000</v>
      </c>
      <c r="C16" s="68">
        <v>3785500</v>
      </c>
      <c r="D16" s="68">
        <v>0</v>
      </c>
      <c r="E16" s="68">
        <v>1487800</v>
      </c>
      <c r="F16" s="47">
        <f t="shared" si="2"/>
        <v>1487800</v>
      </c>
      <c r="G16" s="76">
        <v>237700</v>
      </c>
      <c r="H16" s="70">
        <v>900000</v>
      </c>
      <c r="I16" s="71">
        <f t="shared" si="3"/>
        <v>6899948</v>
      </c>
      <c r="J16" s="72">
        <f t="shared" si="4"/>
        <v>1363348</v>
      </c>
      <c r="K16" s="18">
        <v>671600</v>
      </c>
      <c r="L16" s="22">
        <f t="shared" si="5"/>
        <v>691748</v>
      </c>
      <c r="M16" s="24">
        <f t="shared" si="6"/>
        <v>2168900</v>
      </c>
      <c r="N16" s="15">
        <v>1335400</v>
      </c>
      <c r="O16" s="15">
        <v>403300</v>
      </c>
      <c r="P16" s="15">
        <v>86400</v>
      </c>
      <c r="Q16" s="15">
        <f t="shared" si="7"/>
        <v>89856</v>
      </c>
      <c r="R16" s="15">
        <v>72300</v>
      </c>
      <c r="S16" s="15">
        <v>5100</v>
      </c>
      <c r="T16" s="15"/>
      <c r="U16" s="15">
        <v>28000</v>
      </c>
      <c r="V16" s="15">
        <v>4600</v>
      </c>
      <c r="W16" s="15">
        <v>10000</v>
      </c>
      <c r="X16" s="15"/>
      <c r="Y16" s="15">
        <v>40000</v>
      </c>
      <c r="Z16" s="34">
        <v>5300</v>
      </c>
      <c r="AA16" s="15">
        <v>29500</v>
      </c>
      <c r="AB16" s="15">
        <v>53000</v>
      </c>
      <c r="AC16" s="25">
        <v>96000</v>
      </c>
      <c r="AD16" s="41"/>
      <c r="AE16" s="14">
        <v>30000</v>
      </c>
      <c r="AF16" s="14">
        <f t="shared" si="8"/>
        <v>237700</v>
      </c>
      <c r="AG16" s="55">
        <v>224700</v>
      </c>
      <c r="AH16" s="16">
        <v>13000</v>
      </c>
      <c r="AI16" s="55">
        <v>600000</v>
      </c>
      <c r="AJ16" s="53">
        <v>0</v>
      </c>
      <c r="AK16" s="58">
        <v>1600000</v>
      </c>
      <c r="AL16" s="58">
        <v>900000</v>
      </c>
      <c r="AM16" s="55">
        <v>0</v>
      </c>
      <c r="AN16" s="55">
        <v>0</v>
      </c>
      <c r="AO16" s="17">
        <f t="shared" si="9"/>
        <v>5762248</v>
      </c>
      <c r="AP16" s="45">
        <f t="shared" si="0"/>
        <v>5273300</v>
      </c>
      <c r="AQ16" s="73" t="s">
        <v>11</v>
      </c>
      <c r="AR16" s="74">
        <f t="shared" si="10"/>
        <v>-488948</v>
      </c>
    </row>
    <row r="17" spans="1:44" s="73" customFormat="1" ht="34.5" customHeight="1">
      <c r="A17" s="75" t="s">
        <v>12</v>
      </c>
      <c r="B17" s="78">
        <f t="shared" si="1"/>
        <v>3132900</v>
      </c>
      <c r="C17" s="68">
        <v>660500</v>
      </c>
      <c r="D17" s="68">
        <v>1126200</v>
      </c>
      <c r="E17" s="68">
        <v>557000</v>
      </c>
      <c r="F17" s="47">
        <f t="shared" si="2"/>
        <v>1683200</v>
      </c>
      <c r="G17" s="76">
        <v>89200</v>
      </c>
      <c r="H17" s="70">
        <v>700000</v>
      </c>
      <c r="I17" s="71">
        <f t="shared" si="3"/>
        <v>3545292</v>
      </c>
      <c r="J17" s="72">
        <f t="shared" si="4"/>
        <v>1149792</v>
      </c>
      <c r="K17" s="18">
        <v>566400</v>
      </c>
      <c r="L17" s="22">
        <f t="shared" si="5"/>
        <v>583392</v>
      </c>
      <c r="M17" s="24">
        <f t="shared" si="6"/>
        <v>1419800</v>
      </c>
      <c r="N17" s="15">
        <v>841500</v>
      </c>
      <c r="O17" s="15">
        <v>260200</v>
      </c>
      <c r="P17" s="15">
        <v>40000</v>
      </c>
      <c r="Q17" s="15">
        <f t="shared" si="7"/>
        <v>41600</v>
      </c>
      <c r="R17" s="15"/>
      <c r="S17" s="15"/>
      <c r="T17" s="15">
        <v>43300</v>
      </c>
      <c r="U17" s="15">
        <v>30000</v>
      </c>
      <c r="V17" s="15"/>
      <c r="W17" s="15">
        <v>10000</v>
      </c>
      <c r="X17" s="15">
        <v>15300</v>
      </c>
      <c r="Y17" s="15">
        <v>39100</v>
      </c>
      <c r="Z17" s="34">
        <v>4800</v>
      </c>
      <c r="AA17" s="15">
        <v>29500</v>
      </c>
      <c r="AB17" s="15">
        <v>8100</v>
      </c>
      <c r="AC17" s="25">
        <v>98000</v>
      </c>
      <c r="AD17" s="41"/>
      <c r="AE17" s="14">
        <v>15000</v>
      </c>
      <c r="AF17" s="14">
        <f t="shared" si="8"/>
        <v>89200</v>
      </c>
      <c r="AG17" s="55">
        <v>85200</v>
      </c>
      <c r="AH17" s="16">
        <v>4000</v>
      </c>
      <c r="AI17" s="55"/>
      <c r="AJ17" s="53">
        <v>0</v>
      </c>
      <c r="AK17" s="58">
        <v>100000</v>
      </c>
      <c r="AL17" s="58">
        <v>700000</v>
      </c>
      <c r="AM17" s="55">
        <v>71500</v>
      </c>
      <c r="AN17" s="55">
        <v>0</v>
      </c>
      <c r="AO17" s="17">
        <f t="shared" si="9"/>
        <v>2756092</v>
      </c>
      <c r="AP17" s="45">
        <f t="shared" si="0"/>
        <v>2343700</v>
      </c>
      <c r="AQ17" s="73" t="s">
        <v>12</v>
      </c>
      <c r="AR17" s="74">
        <f t="shared" si="10"/>
        <v>-412392</v>
      </c>
    </row>
    <row r="18" spans="1:44" s="73" customFormat="1" ht="34.5" customHeight="1">
      <c r="A18" s="75" t="s">
        <v>13</v>
      </c>
      <c r="B18" s="78">
        <f t="shared" si="1"/>
        <v>2584500</v>
      </c>
      <c r="C18" s="68">
        <v>294800</v>
      </c>
      <c r="D18" s="68">
        <v>329200</v>
      </c>
      <c r="E18" s="68">
        <v>1171300</v>
      </c>
      <c r="F18" s="47">
        <f t="shared" si="2"/>
        <v>1500500</v>
      </c>
      <c r="G18" s="76">
        <v>89200</v>
      </c>
      <c r="H18" s="70">
        <v>700000</v>
      </c>
      <c r="I18" s="71">
        <f t="shared" si="3"/>
        <v>2949648</v>
      </c>
      <c r="J18" s="72">
        <f t="shared" si="4"/>
        <v>1018248</v>
      </c>
      <c r="K18" s="18">
        <v>501600</v>
      </c>
      <c r="L18" s="22">
        <f t="shared" si="5"/>
        <v>516648</v>
      </c>
      <c r="M18" s="24">
        <f t="shared" si="6"/>
        <v>1057200</v>
      </c>
      <c r="N18" s="15">
        <v>529100</v>
      </c>
      <c r="O18" s="15">
        <v>159800</v>
      </c>
      <c r="P18" s="15">
        <v>45000</v>
      </c>
      <c r="Q18" s="15">
        <f t="shared" si="7"/>
        <v>46800</v>
      </c>
      <c r="R18" s="15"/>
      <c r="S18" s="15"/>
      <c r="T18" s="15"/>
      <c r="U18" s="15">
        <v>135000</v>
      </c>
      <c r="V18" s="15"/>
      <c r="W18" s="15">
        <v>10000</v>
      </c>
      <c r="X18" s="15"/>
      <c r="Y18" s="15">
        <v>40000</v>
      </c>
      <c r="Z18" s="34">
        <v>5500</v>
      </c>
      <c r="AA18" s="15">
        <v>29500</v>
      </c>
      <c r="AB18" s="15">
        <v>4300</v>
      </c>
      <c r="AC18" s="25">
        <v>99000</v>
      </c>
      <c r="AD18" s="41"/>
      <c r="AE18" s="14">
        <v>15000</v>
      </c>
      <c r="AF18" s="14">
        <f t="shared" si="8"/>
        <v>89200</v>
      </c>
      <c r="AG18" s="55">
        <v>85200</v>
      </c>
      <c r="AH18" s="16">
        <v>4000</v>
      </c>
      <c r="AI18" s="55"/>
      <c r="AJ18" s="53">
        <v>0</v>
      </c>
      <c r="AK18" s="58">
        <v>70000</v>
      </c>
      <c r="AL18" s="58">
        <v>700000</v>
      </c>
      <c r="AM18" s="55">
        <v>0</v>
      </c>
      <c r="AN18" s="55">
        <v>0</v>
      </c>
      <c r="AO18" s="17">
        <f t="shared" si="9"/>
        <v>2160448</v>
      </c>
      <c r="AP18" s="45">
        <f t="shared" si="0"/>
        <v>1795300</v>
      </c>
      <c r="AQ18" s="73" t="s">
        <v>13</v>
      </c>
      <c r="AR18" s="74">
        <f t="shared" si="10"/>
        <v>-365148</v>
      </c>
    </row>
    <row r="19" spans="1:44" s="73" customFormat="1" ht="34.5" customHeight="1">
      <c r="A19" s="75" t="s">
        <v>14</v>
      </c>
      <c r="B19" s="78">
        <f t="shared" si="1"/>
        <v>2509700</v>
      </c>
      <c r="C19" s="68">
        <v>299600</v>
      </c>
      <c r="D19" s="68">
        <v>466900</v>
      </c>
      <c r="E19" s="68">
        <v>954000</v>
      </c>
      <c r="F19" s="47">
        <f t="shared" si="2"/>
        <v>1420900</v>
      </c>
      <c r="G19" s="76">
        <v>89200</v>
      </c>
      <c r="H19" s="70">
        <v>700000</v>
      </c>
      <c r="I19" s="71">
        <f t="shared" si="3"/>
        <v>2874848</v>
      </c>
      <c r="J19" s="72">
        <f t="shared" si="4"/>
        <v>1018248</v>
      </c>
      <c r="K19" s="18">
        <v>501600</v>
      </c>
      <c r="L19" s="22">
        <f t="shared" si="5"/>
        <v>516648</v>
      </c>
      <c r="M19" s="24">
        <f t="shared" si="6"/>
        <v>972400</v>
      </c>
      <c r="N19" s="15">
        <v>529100</v>
      </c>
      <c r="O19" s="15">
        <v>159800</v>
      </c>
      <c r="P19" s="15">
        <v>47000</v>
      </c>
      <c r="Q19" s="15">
        <f t="shared" si="7"/>
        <v>48880</v>
      </c>
      <c r="R19" s="15"/>
      <c r="S19" s="15"/>
      <c r="T19" s="15">
        <v>50000</v>
      </c>
      <c r="U19" s="15">
        <v>11000</v>
      </c>
      <c r="V19" s="15"/>
      <c r="W19" s="15">
        <v>10000</v>
      </c>
      <c r="X19" s="15">
        <v>15300</v>
      </c>
      <c r="Y19" s="15">
        <v>40000</v>
      </c>
      <c r="Z19" s="34">
        <v>5000</v>
      </c>
      <c r="AA19" s="15">
        <v>29500</v>
      </c>
      <c r="AB19" s="15">
        <v>5700</v>
      </c>
      <c r="AC19" s="25">
        <v>70000</v>
      </c>
      <c r="AD19" s="41"/>
      <c r="AE19" s="14">
        <v>15000</v>
      </c>
      <c r="AF19" s="14">
        <f t="shared" si="8"/>
        <v>89200</v>
      </c>
      <c r="AG19" s="55">
        <v>85200</v>
      </c>
      <c r="AH19" s="16">
        <v>4000</v>
      </c>
      <c r="AI19" s="55"/>
      <c r="AJ19" s="53">
        <v>0</v>
      </c>
      <c r="AK19" s="58">
        <v>80000</v>
      </c>
      <c r="AL19" s="58">
        <v>700000</v>
      </c>
      <c r="AM19" s="55">
        <v>0</v>
      </c>
      <c r="AN19" s="55">
        <v>0</v>
      </c>
      <c r="AO19" s="17">
        <f t="shared" si="9"/>
        <v>2085648</v>
      </c>
      <c r="AP19" s="45">
        <f t="shared" si="0"/>
        <v>1720500</v>
      </c>
      <c r="AQ19" s="73" t="s">
        <v>14</v>
      </c>
      <c r="AR19" s="74">
        <f t="shared" si="10"/>
        <v>-365148</v>
      </c>
    </row>
    <row r="20" spans="1:44" s="73" customFormat="1" ht="34.5" customHeight="1" thickBot="1">
      <c r="A20" s="75" t="s">
        <v>15</v>
      </c>
      <c r="B20" s="78">
        <f t="shared" si="1"/>
        <v>14223900</v>
      </c>
      <c r="C20" s="68">
        <v>13286200</v>
      </c>
      <c r="D20" s="68">
        <v>0</v>
      </c>
      <c r="E20" s="68">
        <v>0</v>
      </c>
      <c r="F20" s="47">
        <f t="shared" si="2"/>
        <v>0</v>
      </c>
      <c r="G20" s="77">
        <v>237700</v>
      </c>
      <c r="H20" s="70">
        <v>700000</v>
      </c>
      <c r="I20" s="71">
        <f t="shared" si="3"/>
        <v>14665704</v>
      </c>
      <c r="J20" s="72">
        <f t="shared" si="4"/>
        <v>1231804</v>
      </c>
      <c r="K20" s="18">
        <v>606800</v>
      </c>
      <c r="L20" s="22">
        <f t="shared" si="5"/>
        <v>625004</v>
      </c>
      <c r="M20" s="24">
        <f t="shared" si="6"/>
        <v>1297900</v>
      </c>
      <c r="N20" s="15">
        <v>769900</v>
      </c>
      <c r="O20" s="15">
        <v>232500</v>
      </c>
      <c r="P20" s="15">
        <v>47000</v>
      </c>
      <c r="Q20" s="15">
        <f t="shared" si="7"/>
        <v>48880</v>
      </c>
      <c r="R20" s="15"/>
      <c r="S20" s="15"/>
      <c r="T20" s="15">
        <v>45200</v>
      </c>
      <c r="U20" s="15">
        <v>20000</v>
      </c>
      <c r="V20" s="15"/>
      <c r="W20" s="15">
        <v>10000</v>
      </c>
      <c r="X20" s="15">
        <v>15300</v>
      </c>
      <c r="Y20" s="15">
        <v>40000</v>
      </c>
      <c r="Z20" s="34">
        <v>5000</v>
      </c>
      <c r="AA20" s="15">
        <v>29500</v>
      </c>
      <c r="AB20" s="15">
        <v>13500</v>
      </c>
      <c r="AC20" s="25">
        <v>70000</v>
      </c>
      <c r="AD20" s="41"/>
      <c r="AE20" s="14">
        <v>15000</v>
      </c>
      <c r="AF20" s="14">
        <f t="shared" si="8"/>
        <v>237700</v>
      </c>
      <c r="AG20" s="55">
        <v>224700</v>
      </c>
      <c r="AH20" s="16">
        <v>13000</v>
      </c>
      <c r="AI20" s="55">
        <v>200000</v>
      </c>
      <c r="AJ20" s="53">
        <v>0</v>
      </c>
      <c r="AK20" s="59">
        <v>100000</v>
      </c>
      <c r="AL20" s="64">
        <v>700000</v>
      </c>
      <c r="AM20" s="34">
        <v>0</v>
      </c>
      <c r="AN20" s="15">
        <v>10883300</v>
      </c>
      <c r="AO20" s="17">
        <f t="shared" si="9"/>
        <v>13728004</v>
      </c>
      <c r="AP20" s="45">
        <f t="shared" si="0"/>
        <v>13286200</v>
      </c>
      <c r="AQ20" s="73" t="s">
        <v>15</v>
      </c>
      <c r="AR20" s="74">
        <f t="shared" si="10"/>
        <v>-441804</v>
      </c>
    </row>
    <row r="21" spans="1:44" s="12" customFormat="1" ht="16.5" thickBot="1">
      <c r="A21" s="3" t="s">
        <v>16</v>
      </c>
      <c r="B21" s="79">
        <f>SUM(B5:B20)</f>
        <v>61328300</v>
      </c>
      <c r="C21" s="28">
        <f>SUM(C5:C20)</f>
        <v>23443300</v>
      </c>
      <c r="D21" s="28">
        <f t="shared" ref="D21:AP21" si="11">SUM(D5:D20)</f>
        <v>8144900</v>
      </c>
      <c r="E21" s="28">
        <f t="shared" si="11"/>
        <v>16318900</v>
      </c>
      <c r="F21" s="28"/>
      <c r="G21" s="28">
        <f>SUM(G5:G20)</f>
        <v>2021200</v>
      </c>
      <c r="H21" s="28">
        <f>SUM(H5:H20)</f>
        <v>11400000</v>
      </c>
      <c r="I21" s="28">
        <f>SUM(I5:I20)</f>
        <v>67893213</v>
      </c>
      <c r="J21" s="28">
        <f t="shared" si="11"/>
        <v>18304713</v>
      </c>
      <c r="K21" s="28">
        <f t="shared" si="11"/>
        <v>9017100</v>
      </c>
      <c r="L21" s="28">
        <f t="shared" si="11"/>
        <v>9287613</v>
      </c>
      <c r="M21" s="28">
        <f t="shared" si="11"/>
        <v>20250000</v>
      </c>
      <c r="N21" s="28">
        <f t="shared" si="11"/>
        <v>11035600</v>
      </c>
      <c r="O21" s="28">
        <f t="shared" si="11"/>
        <v>3338800</v>
      </c>
      <c r="P21" s="28">
        <f t="shared" si="11"/>
        <v>723400</v>
      </c>
      <c r="Q21" s="28"/>
      <c r="R21" s="28">
        <f t="shared" si="11"/>
        <v>495300</v>
      </c>
      <c r="S21" s="28">
        <f t="shared" si="11"/>
        <v>22200</v>
      </c>
      <c r="T21" s="28">
        <f t="shared" si="11"/>
        <v>222800</v>
      </c>
      <c r="U21" s="28">
        <f t="shared" si="11"/>
        <v>1458500</v>
      </c>
      <c r="V21" s="28">
        <f t="shared" si="11"/>
        <v>10600</v>
      </c>
      <c r="W21" s="28">
        <f t="shared" si="11"/>
        <v>160000</v>
      </c>
      <c r="X21" s="28">
        <f t="shared" si="11"/>
        <v>76900</v>
      </c>
      <c r="Y21" s="28">
        <f t="shared" si="11"/>
        <v>612300</v>
      </c>
      <c r="Z21" s="28">
        <f t="shared" si="11"/>
        <v>87100</v>
      </c>
      <c r="AA21" s="28">
        <f t="shared" si="11"/>
        <v>472000</v>
      </c>
      <c r="AB21" s="28">
        <f t="shared" si="11"/>
        <v>177200</v>
      </c>
      <c r="AC21" s="28">
        <f t="shared" si="11"/>
        <v>1344300</v>
      </c>
      <c r="AD21" s="28">
        <f t="shared" si="11"/>
        <v>13000</v>
      </c>
      <c r="AE21" s="28">
        <f t="shared" si="11"/>
        <v>255000</v>
      </c>
      <c r="AF21" s="52">
        <f t="shared" si="11"/>
        <v>2021200</v>
      </c>
      <c r="AG21" s="52">
        <f t="shared" si="11"/>
        <v>1921200</v>
      </c>
      <c r="AH21" s="52">
        <f>SUM(AH5:AH20)</f>
        <v>100000</v>
      </c>
      <c r="AI21" s="28">
        <f t="shared" si="11"/>
        <v>1220000</v>
      </c>
      <c r="AJ21" s="28">
        <f t="shared" si="11"/>
        <v>90000</v>
      </c>
      <c r="AK21" s="52">
        <f t="shared" si="11"/>
        <v>2860000</v>
      </c>
      <c r="AL21" s="52">
        <f t="shared" si="11"/>
        <v>11400000</v>
      </c>
      <c r="AM21" s="28">
        <f t="shared" si="11"/>
        <v>609000</v>
      </c>
      <c r="AN21" s="28">
        <f t="shared" si="11"/>
        <v>10883300</v>
      </c>
      <c r="AO21" s="28">
        <f t="shared" si="11"/>
        <v>54472013</v>
      </c>
      <c r="AP21" s="28">
        <f t="shared" si="11"/>
        <v>47907100</v>
      </c>
      <c r="AQ21" s="12" t="s">
        <v>16</v>
      </c>
    </row>
    <row r="22" spans="1:44">
      <c r="R22" s="13"/>
    </row>
    <row r="23" spans="1:44">
      <c r="J23" s="13"/>
      <c r="L23" s="13"/>
      <c r="M23" s="13"/>
      <c r="R23" s="13"/>
      <c r="Y23" s="7">
        <v>10000</v>
      </c>
      <c r="Z23" s="7" t="s">
        <v>45</v>
      </c>
      <c r="AA23" s="7">
        <v>7350</v>
      </c>
      <c r="AB23" s="13" t="s">
        <v>42</v>
      </c>
      <c r="AI23" s="7" t="s">
        <v>48</v>
      </c>
      <c r="AJ23" s="7" t="s">
        <v>47</v>
      </c>
      <c r="AN23" s="7" t="s">
        <v>64</v>
      </c>
      <c r="AP23" s="13">
        <f>AO21-AP21</f>
        <v>6564913</v>
      </c>
      <c r="AQ23" s="13" t="s">
        <v>55</v>
      </c>
    </row>
    <row r="24" spans="1:44">
      <c r="Y24" s="7">
        <v>10000</v>
      </c>
      <c r="Z24" s="7" t="s">
        <v>46</v>
      </c>
      <c r="AA24" s="7">
        <v>6000</v>
      </c>
      <c r="AB24" s="7" t="s">
        <v>43</v>
      </c>
      <c r="AQ24" s="46" t="s">
        <v>68</v>
      </c>
    </row>
    <row r="25" spans="1:44">
      <c r="Y25" s="7">
        <f>Y23+Y24</f>
        <v>20000</v>
      </c>
      <c r="AA25" s="7">
        <v>5000</v>
      </c>
      <c r="AB25" s="7" t="s">
        <v>44</v>
      </c>
      <c r="AI25" s="13"/>
      <c r="AQ25" s="7" t="s">
        <v>69</v>
      </c>
    </row>
    <row r="26" spans="1:44">
      <c r="D26" s="13"/>
      <c r="AA26" s="7">
        <f>AA23+AA24+AA25</f>
        <v>18350</v>
      </c>
      <c r="AN26" s="13"/>
    </row>
  </sheetData>
  <mergeCells count="12">
    <mergeCell ref="I3:I4"/>
    <mergeCell ref="AP3:AP4"/>
    <mergeCell ref="AO3:AO4"/>
    <mergeCell ref="A3:A4"/>
    <mergeCell ref="J3:L3"/>
    <mergeCell ref="M3:AC3"/>
    <mergeCell ref="C3:C4"/>
    <mergeCell ref="D3:E3"/>
    <mergeCell ref="G3:G4"/>
    <mergeCell ref="H3:H4"/>
    <mergeCell ref="B3:B4"/>
    <mergeCell ref="AF3:AH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X37"/>
  <sheetViews>
    <sheetView tabSelected="1" zoomScaleNormal="100" workbookViewId="0">
      <selection activeCell="B1" sqref="B1:C1"/>
    </sheetView>
  </sheetViews>
  <sheetFormatPr defaultColWidth="11.28515625" defaultRowHeight="15.75"/>
  <cols>
    <col min="1" max="1" width="29.140625" style="7" customWidth="1"/>
    <col min="2" max="2" width="43.42578125" style="51" customWidth="1"/>
    <col min="3" max="3" width="15" style="96" customWidth="1"/>
    <col min="4" max="14" width="11.28515625" style="7"/>
    <col min="15" max="15" width="11.28515625" style="51"/>
    <col min="16" max="21" width="11.28515625" style="7"/>
    <col min="22" max="22" width="11.28515625" style="61"/>
    <col min="23" max="28" width="11.28515625" style="7"/>
    <col min="29" max="35" width="11.28515625" style="61"/>
    <col min="36" max="49" width="11.28515625" style="7"/>
    <col min="50" max="50" width="11.28515625" style="61"/>
    <col min="51" max="16384" width="11.28515625" style="7"/>
  </cols>
  <sheetData>
    <row r="1" spans="1:3" ht="157.5" customHeight="1">
      <c r="A1" s="73"/>
      <c r="B1" s="125" t="s">
        <v>130</v>
      </c>
      <c r="C1" s="125"/>
    </row>
    <row r="2" spans="1:3" ht="6.75" customHeight="1">
      <c r="A2" s="84"/>
      <c r="B2"/>
      <c r="C2" s="94"/>
    </row>
    <row r="3" spans="1:3">
      <c r="A3" s="126" t="s">
        <v>129</v>
      </c>
      <c r="B3" s="126"/>
      <c r="C3" s="126"/>
    </row>
    <row r="4" spans="1:3">
      <c r="A4" s="126" t="s">
        <v>128</v>
      </c>
      <c r="B4" s="126"/>
      <c r="C4" s="126"/>
    </row>
    <row r="5" spans="1:3" ht="8.25" customHeight="1">
      <c r="B5"/>
      <c r="C5" s="94"/>
    </row>
    <row r="6" spans="1:3" ht="16.5" thickBot="1">
      <c r="A6" s="7" t="s">
        <v>71</v>
      </c>
      <c r="B6" s="7" t="s">
        <v>72</v>
      </c>
      <c r="C6" s="94"/>
    </row>
    <row r="7" spans="1:3" ht="31.5" customHeight="1">
      <c r="A7" s="127" t="s">
        <v>127</v>
      </c>
      <c r="B7" s="127" t="s">
        <v>73</v>
      </c>
      <c r="C7" s="130" t="s">
        <v>74</v>
      </c>
    </row>
    <row r="8" spans="1:3">
      <c r="A8" s="128"/>
      <c r="B8" s="128"/>
      <c r="C8" s="131"/>
    </row>
    <row r="9" spans="1:3" ht="16.5" thickBot="1">
      <c r="A9" s="129"/>
      <c r="B9" s="129"/>
      <c r="C9" s="132"/>
    </row>
    <row r="10" spans="1:3" ht="16.5" thickBot="1">
      <c r="A10" s="86"/>
      <c r="B10" s="87" t="s">
        <v>75</v>
      </c>
      <c r="C10" s="93">
        <f>C11+C33</f>
        <v>14352.300000000001</v>
      </c>
    </row>
    <row r="11" spans="1:3" ht="38.25" customHeight="1" thickBot="1">
      <c r="A11" s="86" t="s">
        <v>76</v>
      </c>
      <c r="B11" s="87" t="s">
        <v>77</v>
      </c>
      <c r="C11" s="93">
        <f>C12+C15+C17+C22+C24+C30+C31</f>
        <v>13599.7</v>
      </c>
    </row>
    <row r="12" spans="1:3" ht="24" customHeight="1" thickBot="1">
      <c r="A12" s="86" t="s">
        <v>78</v>
      </c>
      <c r="B12" s="87" t="s">
        <v>79</v>
      </c>
      <c r="C12" s="93">
        <f>C13</f>
        <v>870</v>
      </c>
    </row>
    <row r="13" spans="1:3" ht="20.25" customHeight="1" thickBot="1">
      <c r="A13" s="85" t="s">
        <v>80</v>
      </c>
      <c r="B13" s="88" t="s">
        <v>81</v>
      </c>
      <c r="C13" s="92">
        <f>C14</f>
        <v>870</v>
      </c>
    </row>
    <row r="14" spans="1:3" ht="113.25" customHeight="1" thickBot="1">
      <c r="A14" s="85" t="s">
        <v>82</v>
      </c>
      <c r="B14" s="88" t="s">
        <v>83</v>
      </c>
      <c r="C14" s="92">
        <v>870</v>
      </c>
    </row>
    <row r="15" spans="1:3" ht="20.25" customHeight="1" thickBot="1">
      <c r="A15" s="86" t="s">
        <v>84</v>
      </c>
      <c r="B15" s="87" t="s">
        <v>85</v>
      </c>
      <c r="C15" s="93">
        <f>C16</f>
        <v>70.2</v>
      </c>
    </row>
    <row r="16" spans="1:3" ht="20.25" customHeight="1" thickBot="1">
      <c r="A16" s="85" t="s">
        <v>86</v>
      </c>
      <c r="B16" s="88" t="s">
        <v>87</v>
      </c>
      <c r="C16" s="92">
        <v>70.2</v>
      </c>
    </row>
    <row r="17" spans="1:3" ht="22.5" customHeight="1" thickBot="1">
      <c r="A17" s="86" t="s">
        <v>88</v>
      </c>
      <c r="B17" s="87" t="s">
        <v>89</v>
      </c>
      <c r="C17" s="93">
        <f>C18+C19</f>
        <v>12653.5</v>
      </c>
    </row>
    <row r="18" spans="1:3" ht="23.25" customHeight="1" thickBot="1">
      <c r="A18" s="85" t="s">
        <v>90</v>
      </c>
      <c r="B18" s="88" t="s">
        <v>91</v>
      </c>
      <c r="C18" s="92">
        <v>150</v>
      </c>
    </row>
    <row r="19" spans="1:3" ht="19.5" customHeight="1" thickBot="1">
      <c r="A19" s="85" t="s">
        <v>92</v>
      </c>
      <c r="B19" s="88" t="s">
        <v>93</v>
      </c>
      <c r="C19" s="93">
        <f>C20+C21</f>
        <v>12503.5</v>
      </c>
    </row>
    <row r="20" spans="1:3" ht="63.75" customHeight="1" thickBot="1">
      <c r="A20" s="91" t="s">
        <v>94</v>
      </c>
      <c r="B20" s="91" t="s">
        <v>95</v>
      </c>
      <c r="C20" s="95">
        <v>200</v>
      </c>
    </row>
    <row r="21" spans="1:3" ht="63.75" thickBot="1">
      <c r="A21" s="85" t="s">
        <v>96</v>
      </c>
      <c r="B21" s="88" t="s">
        <v>97</v>
      </c>
      <c r="C21" s="92">
        <v>12303.5</v>
      </c>
    </row>
    <row r="22" spans="1:3" ht="21" customHeight="1" thickBot="1">
      <c r="A22" s="86" t="s">
        <v>98</v>
      </c>
      <c r="B22" s="87" t="s">
        <v>99</v>
      </c>
      <c r="C22" s="93">
        <f>C23</f>
        <v>1.5</v>
      </c>
    </row>
    <row r="23" spans="1:3" ht="111" thickBot="1">
      <c r="A23" s="85" t="s">
        <v>100</v>
      </c>
      <c r="B23" s="88" t="s">
        <v>101</v>
      </c>
      <c r="C23" s="92">
        <v>1.5</v>
      </c>
    </row>
    <row r="24" spans="1:3" ht="84" customHeight="1" thickBot="1">
      <c r="A24" s="86" t="s">
        <v>102</v>
      </c>
      <c r="B24" s="87" t="s">
        <v>103</v>
      </c>
      <c r="C24" s="93">
        <f>C25</f>
        <v>0</v>
      </c>
    </row>
    <row r="25" spans="1:3" ht="78.75">
      <c r="A25" s="121" t="s">
        <v>104</v>
      </c>
      <c r="B25" s="89" t="s">
        <v>105</v>
      </c>
      <c r="C25" s="123">
        <v>0</v>
      </c>
    </row>
    <row r="26" spans="1:3" ht="18.75" customHeight="1" thickBot="1">
      <c r="A26" s="122"/>
      <c r="B26" s="88" t="s">
        <v>106</v>
      </c>
      <c r="C26" s="124"/>
    </row>
    <row r="27" spans="1:3" ht="22.5" customHeight="1" thickBot="1">
      <c r="A27" s="86" t="s">
        <v>107</v>
      </c>
      <c r="B27" s="87" t="s">
        <v>108</v>
      </c>
      <c r="C27" s="93">
        <v>0</v>
      </c>
    </row>
    <row r="28" spans="1:3" ht="66.75" customHeight="1" thickBot="1">
      <c r="A28" s="85" t="s">
        <v>109</v>
      </c>
      <c r="B28" s="88" t="s">
        <v>110</v>
      </c>
      <c r="C28" s="92">
        <v>0</v>
      </c>
    </row>
    <row r="29" spans="1:3" ht="34.5" customHeight="1" thickBot="1">
      <c r="A29" s="86" t="s">
        <v>111</v>
      </c>
      <c r="B29" s="87" t="s">
        <v>112</v>
      </c>
      <c r="C29" s="93">
        <f>C30</f>
        <v>2</v>
      </c>
    </row>
    <row r="30" spans="1:3" ht="84" customHeight="1" thickBot="1">
      <c r="A30" s="85" t="s">
        <v>113</v>
      </c>
      <c r="B30" s="88" t="s">
        <v>114</v>
      </c>
      <c r="C30" s="92">
        <v>2</v>
      </c>
    </row>
    <row r="31" spans="1:3" ht="21" customHeight="1" thickBot="1">
      <c r="A31" s="86" t="s">
        <v>115</v>
      </c>
      <c r="B31" s="87" t="s">
        <v>116</v>
      </c>
      <c r="C31" s="93">
        <f>C32</f>
        <v>2.5</v>
      </c>
    </row>
    <row r="32" spans="1:3" ht="23.25" customHeight="1" thickBot="1">
      <c r="A32" s="85" t="s">
        <v>117</v>
      </c>
      <c r="B32" s="88" t="s">
        <v>118</v>
      </c>
      <c r="C32" s="92">
        <v>2.5</v>
      </c>
    </row>
    <row r="33" spans="1:3" ht="23.25" customHeight="1" thickBot="1">
      <c r="A33" s="86" t="s">
        <v>119</v>
      </c>
      <c r="B33" s="87" t="s">
        <v>120</v>
      </c>
      <c r="C33" s="93">
        <f>C34+C35+C36</f>
        <v>752.6</v>
      </c>
    </row>
    <row r="34" spans="1:3" ht="34.5" customHeight="1" thickBot="1">
      <c r="A34" s="90" t="s">
        <v>121</v>
      </c>
      <c r="B34" s="88" t="s">
        <v>122</v>
      </c>
      <c r="C34" s="92">
        <v>0</v>
      </c>
    </row>
    <row r="35" spans="1:3" ht="68.25" customHeight="1" thickBot="1">
      <c r="A35" s="85" t="s">
        <v>123</v>
      </c>
      <c r="B35" s="88" t="s">
        <v>124</v>
      </c>
      <c r="C35" s="92">
        <v>252.6</v>
      </c>
    </row>
    <row r="36" spans="1:3" ht="66.75" customHeight="1" thickBot="1">
      <c r="A36" s="91" t="s">
        <v>125</v>
      </c>
      <c r="B36" s="91" t="s">
        <v>126</v>
      </c>
      <c r="C36" s="95">
        <v>500</v>
      </c>
    </row>
    <row r="37" spans="1:3">
      <c r="B37"/>
      <c r="C37" s="94"/>
    </row>
  </sheetData>
  <mergeCells count="8">
    <mergeCell ref="A25:A26"/>
    <mergeCell ref="C25:C26"/>
    <mergeCell ref="B1:C1"/>
    <mergeCell ref="A3:C3"/>
    <mergeCell ref="A4:C4"/>
    <mergeCell ref="A7:A9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AS1"/>
  <sheetViews>
    <sheetView zoomScale="91" zoomScaleNormal="91" workbookViewId="0">
      <selection activeCell="E4" sqref="E4"/>
    </sheetView>
  </sheetViews>
  <sheetFormatPr defaultColWidth="13.5703125" defaultRowHeight="15.75"/>
  <cols>
    <col min="1" max="1" width="19.7109375" style="7" customWidth="1"/>
    <col min="2" max="2" width="19.7109375" style="51" customWidth="1"/>
    <col min="3" max="11" width="19.7109375" style="7" customWidth="1"/>
    <col min="12" max="12" width="19.7109375" style="51" customWidth="1"/>
    <col min="13" max="13" width="15.42578125" style="7" customWidth="1"/>
    <col min="14" max="15" width="13.5703125" style="7"/>
    <col min="16" max="16" width="15.140625" style="7" customWidth="1"/>
    <col min="17" max="17" width="14.85546875" style="7" customWidth="1"/>
    <col min="18" max="18" width="13.5703125" style="7"/>
    <col min="19" max="19" width="13.5703125" style="61"/>
    <col min="20" max="25" width="13.5703125" style="7"/>
    <col min="26" max="32" width="13.5703125" style="61"/>
    <col min="33" max="44" width="13.5703125" style="7"/>
    <col min="45" max="45" width="13.5703125" style="61"/>
    <col min="46" max="47" width="14.85546875" style="7" customWidth="1"/>
    <col min="48" max="48" width="13.5703125" style="7"/>
    <col min="49" max="49" width="15.28515625" style="7" customWidth="1"/>
    <col min="50" max="16384" width="13.5703125" style="7"/>
  </cols>
  <sheetData>
    <row r="1" ht="15.75" customHeight="1"/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S3"/>
  <sheetViews>
    <sheetView zoomScale="80" zoomScaleNormal="80" workbookViewId="0">
      <selection activeCell="F1" sqref="A1:F1"/>
    </sheetView>
  </sheetViews>
  <sheetFormatPr defaultColWidth="13.5703125" defaultRowHeight="15.75"/>
  <cols>
    <col min="1" max="1" width="19.7109375" style="7" customWidth="1"/>
    <col min="2" max="2" width="19.7109375" style="51" customWidth="1"/>
    <col min="3" max="4" width="19.7109375" style="7" customWidth="1"/>
    <col min="5" max="5" width="19.7109375" style="7" hidden="1" customWidth="1"/>
    <col min="6" max="7" width="19.7109375" style="7" customWidth="1"/>
    <col min="8" max="8" width="16" style="7" customWidth="1"/>
    <col min="9" max="11" width="19.7109375" style="7" customWidth="1"/>
    <col min="12" max="12" width="19.7109375" style="51" customWidth="1"/>
    <col min="13" max="13" width="15.42578125" style="7" customWidth="1"/>
    <col min="14" max="15" width="13.5703125" style="7"/>
    <col min="16" max="16" width="15.140625" style="7" customWidth="1"/>
    <col min="17" max="17" width="14.85546875" style="7" customWidth="1"/>
    <col min="18" max="18" width="13.5703125" style="7"/>
    <col min="19" max="19" width="13.5703125" style="61"/>
    <col min="20" max="25" width="13.5703125" style="7"/>
    <col min="26" max="32" width="13.5703125" style="61"/>
    <col min="33" max="44" width="13.5703125" style="7"/>
    <col min="45" max="45" width="13.5703125" style="61"/>
    <col min="46" max="47" width="14.85546875" style="7" customWidth="1"/>
    <col min="48" max="48" width="13.5703125" style="7"/>
    <col min="49" max="49" width="15.28515625" style="7" customWidth="1"/>
    <col min="50" max="16384" width="13.5703125" style="7"/>
  </cols>
  <sheetData>
    <row r="1" spans="1:38">
      <c r="A1" s="82"/>
      <c r="B1" s="83"/>
      <c r="C1" s="82"/>
      <c r="D1" s="82"/>
      <c r="AL1" s="7">
        <f>1500*12</f>
        <v>18000</v>
      </c>
    </row>
    <row r="2" spans="1:38">
      <c r="AL2" s="7">
        <f>1500*12</f>
        <v>18000</v>
      </c>
    </row>
    <row r="3" spans="1:38">
      <c r="AL3" s="7">
        <f>4700*12+41000</f>
        <v>97400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2019</vt:lpstr>
      <vt:lpstr>2020</vt:lpstr>
      <vt:lpstr>2021</vt:lpstr>
      <vt:lpstr>2022</vt:lpstr>
      <vt:lpstr>2023</vt:lpstr>
      <vt:lpstr>'2020'!Заголовки_для_печати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Эльвира</dc:creator>
  <cp:lastModifiedBy>w10</cp:lastModifiedBy>
  <cp:lastPrinted>2020-11-05T06:09:51Z</cp:lastPrinted>
  <dcterms:created xsi:type="dcterms:W3CDTF">2018-09-25T04:54:40Z</dcterms:created>
  <dcterms:modified xsi:type="dcterms:W3CDTF">2020-12-14T08:32:05Z</dcterms:modified>
</cp:coreProperties>
</file>